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862" documentId="120_S{2AC9BD13-BADA-5192-A53E-5A8FF88502F6}" xr6:coauthVersionLast="47" xr6:coauthVersionMax="47" xr10:uidLastSave="{2D0F866F-2560-43D9-B0EE-C18CDD661AE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2" l="1"/>
  <c r="L2" i="9"/>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G2" i="1"/>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G2" i="4"/>
  <c r="B4" i="2"/>
  <c r="G4" i="2"/>
  <c r="I4" i="2"/>
  <c r="J4" i="2"/>
  <c r="L4" i="2"/>
  <c r="B5" i="2"/>
  <c r="G5" i="2"/>
  <c r="I5" i="2"/>
  <c r="J5" i="2"/>
  <c r="L5" i="2"/>
  <c r="B6" i="2"/>
  <c r="G6" i="2"/>
  <c r="I6" i="2"/>
  <c r="J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<sst xmlns="http://schemas.openxmlformats.org/spreadsheetml/2006/main" count="180308" uniqueCount="39139">
  <si>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</si>
  <si>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</si>
  <si>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</si>
  <si>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</si>
  <si>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</si>
  <si>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</si>
  <si>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</si>
  <si>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</si>
  <si>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</si>
  <si>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</si>
  <si>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</si>
  <si>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</si>
  <si>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</si>
  <si>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</si>
  <si>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</si>
  <si>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</si>
  <si>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</si>
  <si>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</si>
  <si>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</si>
  <si>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</si>
  <si>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</si>
  <si>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</si>
  <si>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</si>
  <si>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</si>
  <si>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</si>
  <si>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</si>
  <si>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</si>
  <si>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</si>
  <si>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</si>
  <si>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</si>
  <si>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</si>
  <si>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</si>
  <si>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</si>
  <si>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</si>
  <si>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</si>
  <si>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</si>
  <si>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</si>
  <si>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</si>
  <si>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</si>
  <si>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</si>
  <si>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</si>
  <si>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</si>
  <si>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</si>
  <si>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</si>
  <si>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</si>
  <si>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</si>
  <si>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</si>
  <si>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</si>
  <si>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</si>
  <si>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</si>
  <si>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</si>
  <si>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</si>
  <si>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</si>
  <si>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</si>
  <si>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</si>
  <si>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</si>
  <si>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</si>
  <si>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</si>
  <si>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</si>
  <si>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</si>
  <si>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</si>
  <si>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</si>
  <si>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</si>
  <si>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</si>
  <si>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</si>
  <si>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</si>
  <si>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</si>
  <si>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</si>
  <si>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</si>
  <si>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</si>
  <si>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</si>
  <si>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</si>
  <si>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</si>
  <si>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</si>
  <si>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</si>
  <si>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</si>
  <si>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</si>
  <si>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</si>
  <si>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</si>
  <si>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</si>
  <si>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</si>
  <si>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</si>
  <si>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</si>
  <si>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</si>
  <si>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</si>
  <si>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</si>
  <si>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</si>
  <si>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</si>
  <si>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</si>
  <si>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</si>
  <si>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</si>
  <si>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</si>
  <si>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</si>
  <si>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</si>
  <si>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</si>
  <si>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</si>
  <si>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</si>
  <si>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</si>
  <si>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</si>
  <si>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</si>
  <si>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</si>
  <si>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</si>
  <si>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</si>
  <si>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</si>
  <si>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</si>
  <si>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</si>
  <si>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</si>
  <si>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</si>
  <si>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</si>
  <si>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</si>
  <si>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</si>
  <si>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</si>
  <si>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</si>
  <si>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</si>
  <si>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</si>
  <si>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</si>
  <si>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</si>
  <si>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</si>
  <si>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</si>
  <si>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</si>
  <si>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</si>
  <si>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</si>
  <si>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</si>
  <si>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</si>
  <si>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</si>
  <si>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</si>
  <si>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</si>
  <si>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</si>
  <si>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</si>
  <si>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</si>
  <si>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</si>
  <si>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</si>
  <si>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</si>
  <si>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</si>
  <si>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</si>
  <si>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</si>
  <si>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</si>
  <si>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</si>
  <si>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</si>
  <si>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</si>
  <si>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</si>
  <si>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</si>
  <si>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</si>
  <si>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</si>
  <si>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</si>
  <si>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</si>
  <si>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</si>
  <si>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</si>
  <si>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</si>
  <si>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</si>
  <si>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</si>
  <si>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</si>
  <si>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</si>
  <si>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</si>
  <si>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</si>
  <si>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</si>
  <si>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</si>
  <si>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</si>
  <si>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</si>
  <si>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</si>
  <si>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</si>
  <si>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</si>
  <si>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</si>
  <si>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</si>
  <si>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</si>
  <si>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</si>
  <si>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</si>
  <si>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</si>
  <si>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</si>
  <si>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</si>
  <si>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</si>
  <si>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</si>
  <si>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</si>
  <si>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</si>
  <si>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</si>
  <si>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</si>
  <si>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</si>
  <si>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</si>
  <si>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</si>
  <si>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</si>
  <si>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</si>
  <si>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</si>
  <si>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</si>
  <si>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</si>
  <si>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</si>
  <si>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</si>
  <si>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</si>
  <si>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</si>
  <si>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</si>
  <si>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</si>
  <si>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</si>
  <si>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</si>
  <si>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</si>
  <si>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</si>
  <si>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</si>
  <si>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</si>
  <si>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</si>
  <si>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</si>
  <si>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</si>
  <si>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</si>
  <si>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</si>
  <si>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</si>
  <si>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</si>
  <si>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</si>
  <si>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</si>
  <si>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</si>
  <si>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</si>
  <si>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</si>
  <si>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</si>
  <si>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</si>
  <si>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</si>
  <si>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</si>
  <si>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</si>
  <si>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</si>
  <si>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</si>
  <si>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</si>
  <si>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</si>
  <si>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</si>
  <si>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</si>
  <si>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</si>
  <si>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</si>
  <si>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</si>
  <si>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</si>
  <si>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</si>
  <si>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</si>
  <si>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</si>
  <si>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</si>
  <si>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</si>
  <si>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</si>
  <si>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</si>
  <si>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</si>
  <si>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</si>
  <si>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</si>
  <si>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</si>
  <si>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</si>
  <si>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</si>
  <si>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</si>
  <si>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</si>
  <si>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</si>
  <si>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</si>
  <si>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</si>
  <si>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</si>
  <si>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</si>
  <si>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</si>
  <si>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</si>
  <si>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</si>
  <si>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</si>
  <si>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</si>
  <si>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</si>
  <si>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</si>
  <si>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</si>
  <si>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</si>
  <si>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</si>
  <si>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</si>
  <si>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</si>
  <si>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</si>
  <si>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</si>
  <si>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</si>
  <si>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</si>
  <si>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</si>
  <si>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</si>
  <si>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</si>
  <si>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</si>
  <si>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</si>
  <si>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</si>
  <si>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</si>
  <si>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</si>
  <si>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</si>
  <si>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</si>
  <si>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</si>
  <si>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</si>
  <si>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</si>
  <si>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</si>
  <si>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</si>
  <si>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</si>
  <si>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</si>
  <si>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</si>
  <si>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</si>
  <si>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</si>
  <si>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</si>
  <si>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</si>
  <si>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</si>
  <si>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</si>
  <si>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</si>
  <si>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</si>
  <si>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</si>
  <si>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</si>
  <si>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</si>
  <si>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</si>
  <si>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</si>
  <si>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</si>
  <si>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</si>
  <si>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</si>
  <si>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</si>
  <si>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</si>
  <si>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</si>
  <si>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</si>
  <si>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</si>
  <si>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</si>
  <si>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</si>
  <si>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</si>
  <si>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</si>
  <si>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</si>
  <si>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</si>
  <si>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</si>
  <si>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</si>
  <si>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</si>
  <si>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</si>
  <si>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</si>
  <si>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</si>
  <si>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</si>
  <si>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</si>
  <si>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</si>
  <si>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</si>
  <si>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</si>
  <si>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</si>
  <si>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</si>
  <si>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</si>
  <si>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</si>
  <si>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</si>
  <si>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</si>
  <si>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</si>
  <si>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</si>
  <si>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</si>
  <si>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</si>
  <si>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</si>
  <si>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</si>
  <si>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</si>
  <si>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</si>
  <si>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</si>
  <si>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</si>
  <si>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</si>
  <si>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</si>
  <si>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</si>
  <si>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</si>
  <si>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</si>
  <si>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</si>
  <si>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</si>
  <si>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</si>
  <si>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</si>
  <si>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</si>
  <si>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</si>
  <si>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</si>
  <si>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</si>
  <si>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</si>
  <si>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</si>
  <si>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</si>
  <si>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</si>
  <si>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</si>
  <si>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</si>
  <si>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</si>
  <si>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</si>
  <si>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</si>
  <si>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</si>
  <si>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</si>
  <si>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</si>
  <si>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</si>
  <si>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</si>
  <si>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</si>
  <si>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</si>
  <si>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</si>
  <si>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</si>
  <si>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</si>
  <si>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</si>
  <si>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</si>
  <si>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</si>
  <si>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</si>
  <si>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</si>
  <si>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</si>
  <si>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</si>
  <si>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</si>
  <si>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</si>
  <si>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</si>
  <si>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</si>
  <si>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</si>
  <si>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</si>
  <si>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</si>
  <si>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</si>
  <si>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</si>
  <si>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</si>
  <si>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</si>
  <si>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</si>
  <si>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</si>
  <si>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</si>
  <si>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</si>
  <si>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</si>
  <si>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</si>
  <si>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</si>
  <si>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</si>
  <si>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</si>
  <si>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</si>
  <si>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</si>
  <si>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</si>
  <si>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</si>
  <si>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</si>
  <si>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</si>
  <si>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</si>
  <si>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</si>
  <si>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</si>
  <si>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</si>
  <si>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</si>
  <si>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</si>
  <si>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</si>
  <si>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</si>
  <si>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</si>
  <si>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</si>
  <si>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</si>
  <si>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</si>
  <si>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</si>
  <si>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</si>
  <si>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</si>
  <si>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</si>
  <si>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</si>
  <si>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</si>
  <si>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</si>
  <si>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</si>
  <si>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</si>
  <si>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</si>
  <si>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</si>
  <si>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</si>
  <si>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</si>
  <si>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</si>
  <si>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</si>
  <si>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</si>
  <si>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</si>
  <si>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</si>
  <si>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</si>
  <si>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</si>
  <si>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</si>
  <si>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</si>
  <si>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</si>
  <si>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</si>
  <si>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</si>
  <si>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</si>
  <si>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</si>
  <si>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</si>
  <si>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</si>
  <si>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</si>
  <si>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</si>
  <si>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</si>
  <si>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</si>
  <si>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</si>
  <si>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</si>
  <si>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</si>
  <si>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</si>
  <si>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</si>
  <si>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</si>
  <si>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</si>
  <si>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</si>
  <si>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</si>
  <si>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</si>
  <si>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</si>
  <si>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</si>
  <si>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</si>
  <si>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</si>
  <si>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</si>
  <si>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</si>
  <si>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</si>
  <si>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</si>
  <si>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</si>
  <si>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</si>
  <si>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</si>
  <si>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</si>
  <si>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</si>
  <si>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</si>
  <si>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</si>
  <si>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</si>
  <si>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</si>
  <si>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</si>
  <si>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</si>
  <si>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</si>
  <si>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</si>
  <si>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</si>
  <si>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</si>
  <si>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</si>
  <si>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</si>
  <si>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</si>
  <si>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</si>
  <si>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</si>
  <si>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</si>
  <si>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</si>
  <si>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</si>
  <si>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</si>
  <si>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</si>
  <si>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</si>
  <si>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</si>
  <si>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</si>
  <si>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</si>
  <si>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</si>
  <si>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</si>
  <si>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</si>
  <si>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</si>
  <si>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</si>
  <si>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</si>
  <si>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</si>
  <si>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</si>
  <si>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</si>
  <si>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</si>
  <si>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</si>
  <si>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</si>
  <si>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</si>
  <si>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</si>
  <si>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</si>
  <si>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</si>
  <si>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</si>
  <si>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</si>
  <si>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</si>
  <si>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</si>
  <si>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</si>
  <si>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</si>
  <si>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</si>
  <si>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</si>
  <si>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</si>
  <si>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</si>
  <si>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</si>
  <si>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</si>
  <si>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</si>
  <si>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</si>
  <si>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</si>
  <si>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</si>
  <si>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</si>
  <si>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</si>
  <si>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</si>
  <si>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</si>
  <si>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</si>
  <si>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</si>
  <si>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</si>
  <si>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</si>
  <si>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</si>
  <si>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</si>
  <si>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</si>
  <si>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</si>
  <si>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</si>
  <si>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</si>
  <si>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</si>
  <si>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</si>
  <si>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</si>
  <si>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</si>
  <si>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</si>
  <si>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</si>
  <si>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</si>
  <si>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</si>
  <si>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</si>
  <si>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</si>
  <si>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</si>
  <si>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</si>
  <si>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</si>
  <si>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</si>
  <si>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</si>
  <si>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</si>
  <si>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</si>
  <si>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</si>
  <si>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</si>
  <si>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</si>
  <si>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</si>
  <si>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</si>
  <si>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</si>
  <si>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</si>
  <si>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</si>
  <si>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</si>
  <si>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</si>
  <si>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</si>
  <si>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</si>
  <si>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</si>
  <si>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</si>
  <si>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</si>
  <si>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</si>
  <si>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</si>
  <si>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</si>
  <si>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</si>
  <si>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</si>
  <si>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</si>
  <si>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</si>
  <si>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</si>
  <si>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</si>
  <si>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</si>
  <si>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</si>
  <si>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</si>
  <si>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</si>
  <si>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</si>
  <si>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</si>
  <si>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</si>
  <si>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</si>
  <si>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</si>
  <si>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</si>
  <si>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</si>
  <si>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</si>
  <si>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</si>
  <si>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</si>
  <si>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</si>
  <si>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</si>
  <si>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</si>
  <si>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</si>
  <si>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</si>
  <si>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</si>
  <si>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</si>
  <si>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</si>
  <si>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</si>
  <si>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</si>
  <si>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</si>
  <si>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</si>
  <si>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</si>
  <si>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</si>
  <si>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</si>
  <si>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</si>
  <si>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</si>
  <si>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</si>
  <si>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</si>
  <si>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</si>
  <si>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</si>
  <si>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</si>
  <si>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</si>
  <si>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</si>
  <si>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</si>
  <si>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</si>
  <si>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</si>
  <si>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</si>
  <si>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</si>
  <si>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</si>
  <si>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</si>
  <si>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</si>
  <si>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</si>
  <si>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</si>
  <si>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</si>
  <si>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</si>
  <si>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</si>
  <si>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</si>
  <si>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</si>
  <si>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</si>
  <si>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</si>
  <si>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</si>
  <si>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</si>
  <si>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</si>
  <si>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</si>
  <si>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</si>
  <si>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</si>
  <si>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</si>
  <si>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</si>
  <si>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</si>
  <si>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</si>
  <si>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</si>
  <si>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</si>
  <si>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</si>
  <si>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</si>
  <si>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</si>
  <si>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</si>
  <si>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</si>
  <si>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</si>
  <si>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</si>
  <si>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</si>
  <si>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</si>
  <si>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</si>
  <si>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</si>
  <si>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</si>
  <si>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</si>
  <si>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</si>
  <si>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</si>
  <si>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</si>
  <si>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</si>
  <si>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</si>
  <si>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</si>
  <si>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</si>
  <si>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</si>
  <si>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</si>
  <si>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</si>
  <si>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</si>
  <si>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</si>
  <si>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</si>
  <si>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</si>
  <si>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</si>
  <si>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</si>
  <si>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</si>
  <si>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</si>
  <si>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</si>
  <si>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</si>
  <si>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</si>
  <si>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</si>
  <si>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</si>
  <si>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</si>
  <si>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</si>
  <si>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</si>
  <si>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</si>
  <si>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</si>
  <si>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</si>
  <si>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</si>
  <si>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</si>
  <si>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</si>
  <si>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</si>
  <si>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</si>
  <si>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</si>
  <si>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</si>
  <si>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</si>
  <si>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</si>
  <si>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</si>
  <si>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</si>
  <si>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</si>
  <si>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</si>
  <si>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</si>
  <si>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</si>
  <si>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</si>
  <si>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</si>
  <si>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</si>
  <si>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</si>
  <si>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</si>
  <si>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</si>
  <si>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</si>
  <si>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</si>
  <si>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</si>
  <si>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</si>
  <si>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</si>
  <si>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</si>
  <si>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</si>
  <si>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</si>
  <si>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</si>
  <si>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</si>
  <si>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</si>
  <si>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</si>
  <si>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</si>
  <si>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</si>
  <si>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</si>
  <si>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</si>
  <si>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</si>
  <si>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</si>
  <si>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</si>
  <si>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</si>
  <si>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</si>
  <si>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</si>
  <si>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</si>
  <si>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</si>
  <si>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</si>
  <si>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</si>
  <si>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</si>
  <si>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</si>
  <si>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</si>
  <si>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</si>
  <si>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</si>
  <si>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</si>
  <si>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</si>
  <si>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</si>
  <si>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</si>
  <si>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</si>
  <si>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</si>
  <si>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</si>
  <si>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</si>
  <si>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</si>
  <si>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</si>
  <si>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</si>
  <si>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</si>
  <si>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</si>
  <si>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</si>
  <si>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</si>
  <si>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</si>
  <si>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</si>
  <si>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</si>
  <si>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</si>
  <si>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</si>
  <si>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</si>
  <si>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</si>
  <si>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</si>
  <si>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</si>
  <si>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</si>
  <si>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</si>
  <si>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</si>
  <si>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</si>
  <si>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</si>
  <si>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</si>
  <si>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</si>
  <si>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</si>
  <si>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</si>
  <si>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</si>
  <si>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</si>
  <si>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</si>
  <si>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</si>
  <si>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</si>
  <si>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</si>
  <si>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</si>
  <si>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</si>
  <si>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</si>
  <si>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</si>
  <si>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</si>
  <si>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</si>
  <si>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</si>
  <si>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</si>
  <si>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</si>
  <si>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</si>
  <si>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</si>
  <si>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</si>
  <si>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</si>
  <si>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</si>
  <si>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</si>
  <si>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</si>
  <si>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</si>
  <si>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</si>
  <si>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</si>
  <si>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</si>
  <si>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</si>
  <si>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</si>
  <si>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</si>
  <si>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</si>
  <si>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</si>
  <si>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</si>
  <si>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</si>
  <si>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</si>
  <si>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</si>
  <si>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</si>
  <si>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</si>
  <si>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</si>
  <si>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</si>
  <si>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</si>
  <si>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</si>
  <si>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</si>
  <si>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</si>
  <si>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</si>
  <si>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</si>
  <si>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</si>
  <si>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</si>
  <si>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</si>
  <si>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</si>
  <si>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</si>
  <si>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</si>
  <si>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</si>
  <si>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</si>
  <si>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</si>
  <si>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</si>
  <si>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</si>
  <si>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</si>
  <si>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</si>
  <si>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</si>
  <si>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</si>
  <si>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</si>
  <si>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</si>
  <si>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</si>
  <si>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</si>
  <si>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</si>
  <si>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</si>
  <si>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</si>
  <si>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</si>
  <si>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</si>
  <si>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</si>
  <si>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</si>
  <si>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</si>
  <si>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</si>
  <si>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</si>
  <si>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</si>
  <si>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</si>
  <si>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</si>
  <si>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</si>
  <si>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</si>
  <si>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</si>
  <si>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</si>
  <si>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</si>
  <si>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</si>
  <si>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</si>
  <si>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</si>
  <si>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</si>
  <si>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</si>
  <si>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</si>
  <si>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</si>
  <si>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</si>
  <si>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</si>
  <si>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</si>
  <si>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</si>
  <si>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</si>
  <si>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</si>
  <si>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</si>
  <si>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</si>
  <si>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</si>
  <si>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</si>
  <si>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</si>
  <si>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</si>
  <si>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</si>
  <si>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</si>
  <si>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</si>
  <si>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</si>
  <si>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</si>
  <si>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</si>
  <si>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</si>
  <si>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</si>
  <si>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</si>
  <si>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</si>
  <si>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</si>
  <si>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</si>
  <si>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</si>
  <si>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</si>
  <si>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</si>
  <si>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</si>
  <si>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</si>
  <si>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</si>
  <si>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</si>
  <si>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</si>
  <si>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</si>
  <si>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</si>
  <si>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</si>
  <si>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</si>
  <si>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</si>
  <si>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</si>
  <si>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</si>
  <si>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</si>
  <si>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</si>
  <si>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</si>
  <si>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</si>
  <si>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</si>
  <si>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</si>
  <si>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</si>
  <si>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</si>
  <si>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</si>
  <si>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</si>
  <si>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</si>
  <si>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</si>
  <si>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</si>
  <si>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</si>
  <si>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</si>
  <si>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</si>
  <si>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</si>
  <si>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</si>
  <si>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</si>
  <si>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</si>
  <si>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</si>
  <si>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</si>
  <si>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</si>
  <si>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</si>
  <si>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</si>
  <si>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</si>
  <si>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</si>
  <si>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</si>
  <si>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</si>
  <si>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</si>
  <si>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</si>
  <si>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</si>
  <si>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</si>
  <si>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</si>
  <si>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</si>
  <si>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</si>
  <si>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</si>
  <si>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</si>
  <si>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</si>
  <si>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</si>
  <si>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</si>
  <si>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</si>
  <si>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</si>
  <si>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</si>
  <si>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</si>
  <si>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</si>
  <si>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</si>
  <si>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</si>
  <si>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</si>
  <si>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</si>
  <si>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</si>
  <si>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</si>
  <si>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</si>
  <si>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</si>
  <si>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</si>
  <si>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</si>
  <si>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</si>
  <si>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</si>
  <si>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</si>
  <si>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</si>
  <si>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</si>
  <si>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</si>
  <si>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</si>
  <si>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</si>
  <si>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</si>
  <si>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</si>
  <si>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</si>
  <si>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</si>
  <si>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</si>
  <si>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</si>
  <si>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</si>
  <si>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</si>
  <si>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</si>
  <si>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</si>
  <si>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</si>
  <si>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</si>
  <si>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</si>
  <si>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</si>
  <si>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</si>
  <si>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</si>
  <si>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</si>
  <si>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</si>
  <si>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</si>
  <si>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</si>
  <si>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</si>
  <si>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</si>
  <si>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</si>
  <si>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</si>
  <si>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</si>
  <si>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</si>
  <si>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</si>
  <si>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</si>
  <si>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</si>
  <si>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</si>
  <si>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</si>
  <si>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</si>
  <si>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</si>
  <si>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</si>
  <si>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</si>
  <si>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</si>
  <si>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</si>
  <si>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</si>
  <si>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</si>
  <si>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</si>
  <si>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</si>
  <si>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</si>
  <si>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</si>
  <si>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</si>
  <si>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</si>
  <si>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</si>
  <si>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</si>
  <si>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</si>
  <si>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</si>
  <si>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</si>
  <si>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</si>
  <si>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</si>
  <si>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</si>
  <si>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</si>
  <si>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</si>
  <si>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</si>
  <si>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</si>
  <si>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</si>
  <si>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</si>
  <si>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</si>
  <si>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</si>
  <si>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</si>
  <si>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</si>
  <si>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</si>
  <si>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</si>
  <si>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</si>
  <si>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</si>
  <si>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</si>
  <si>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</si>
  <si>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</si>
  <si>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</si>
  <si>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</si>
  <si>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</si>
  <si>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</si>
  <si>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</si>
  <si>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</si>
  <si>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</si>
  <si>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</si>
  <si>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</si>
  <si>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</si>
  <si>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</si>
  <si>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</si>
  <si>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</si>
  <si>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</si>
  <si>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</si>
  <si>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</si>
  <si>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</si>
  <si>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</si>
  <si>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</si>
  <si>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</si>
  <si>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</si>
  <si>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</si>
  <si>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</si>
  <si>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</si>
  <si>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</si>
  <si>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</si>
  <si>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</si>
  <si>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</si>
  <si>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</si>
  <si>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</si>
  <si>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</si>
  <si>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</si>
  <si>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</si>
  <si>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</si>
  <si>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</si>
  <si>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</si>
  <si>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</si>
  <si>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</si>
  <si>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</si>
  <si>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</si>
  <si>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</si>
  <si>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</si>
  <si>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</si>
  <si>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</si>
  <si>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</si>
  <si>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</si>
  <si>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</si>
  <si>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</si>
  <si>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</si>
  <si>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</si>
  <si>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</si>
  <si>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</si>
  <si>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</si>
  <si>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</si>
  <si>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</si>
  <si>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</si>
  <si>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</si>
  <si>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</si>
  <si>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</si>
  <si>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</si>
  <si>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</si>
  <si>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</si>
  <si>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</si>
  <si>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</si>
  <si>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</si>
  <si>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</si>
  <si>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</si>
  <si>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</si>
  <si>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</si>
  <si>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</si>
  <si>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</si>
  <si>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</si>
  <si>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</si>
  <si>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</si>
  <si>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</si>
  <si>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</si>
  <si>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</si>
  <si>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</si>
  <si>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</si>
  <si>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</si>
  <si>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</si>
  <si>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</si>
  <si>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</si>
  <si>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</si>
  <si>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</si>
  <si>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</si>
  <si>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</si>
  <si>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</si>
  <si>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</si>
  <si>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</si>
  <si>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</si>
  <si>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</si>
  <si>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</si>
  <si>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</si>
  <si>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</si>
  <si>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</si>
  <si>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</si>
  <si>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</si>
  <si>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</si>
  <si>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</si>
  <si>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</si>
  <si>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</si>
  <si>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</si>
  <si>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</si>
  <si>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</si>
  <si>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</si>
  <si>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</si>
  <si>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</si>
  <si>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</si>
  <si>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</si>
  <si>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</si>
  <si>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</si>
  <si>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</si>
  <si>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</si>
  <si>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</si>
  <si>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</si>
  <si>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</si>
  <si>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</si>
  <si>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</si>
  <si>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</si>
  <si>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</si>
  <si>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</si>
  <si>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</si>
  <si>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</si>
  <si>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</si>
  <si>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</si>
  <si>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</si>
  <si>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</si>
  <si>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</si>
  <si>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</si>
  <si>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</si>
  <si>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</si>
  <si>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</si>
  <si>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</si>
  <si>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</si>
  <si>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</si>
  <si>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</si>
  <si>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</si>
  <si>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</si>
  <si>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</si>
  <si>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</si>
  <si>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</si>
  <si>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</si>
  <si>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</si>
  <si>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</si>
  <si>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</si>
  <si>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</si>
  <si>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</si>
  <si>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</si>
  <si>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</si>
  <si>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</si>
  <si>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</si>
  <si>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</si>
  <si>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</si>
  <si>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</si>
  <si>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</si>
  <si>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</si>
  <si>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</si>
  <si>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</si>
  <si>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</si>
  <si>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</si>
  <si>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</si>
  <si>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</si>
  <si>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</si>
  <si>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</si>
  <si>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</si>
  <si>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</si>
  <si>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</si>
  <si>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</si>
  <si>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</si>
  <si>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</si>
  <si>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</si>
  <si>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</si>
  <si>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</si>
  <si>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</si>
  <si>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</si>
  <si>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</si>
  <si>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</si>
  <si>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</si>
  <si>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</si>
  <si>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</si>
  <si>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</si>
  <si>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</si>
  <si>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</si>
  <si>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</si>
  <si>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</si>
  <si>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</si>
  <si>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</si>
  <si>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</si>
  <si>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</si>
  <si>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</si>
  <si>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</si>
  <si>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</si>
  <si>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</si>
  <si>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</si>
  <si>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</si>
  <si>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</si>
  <si>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</si>
  <si>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</si>
  <si>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</si>
  <si>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</si>
  <si>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</si>
  <si>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</si>
  <si>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</si>
  <si>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</si>
  <si>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</si>
  <si>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</si>
  <si>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</si>
  <si>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</si>
  <si>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</si>
  <si>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</si>
  <si>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</si>
  <si>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</si>
  <si>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</si>
  <si>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</si>
  <si>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</si>
  <si>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</si>
  <si>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</si>
  <si>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</si>
  <si>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</si>
  <si>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</si>
  <si>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</si>
  <si>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</si>
  <si>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</si>
  <si>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</si>
  <si>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</si>
  <si>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</si>
  <si>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</si>
  <si>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</si>
  <si>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</si>
  <si>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</si>
  <si>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</si>
  <si>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</si>
  <si>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</si>
  <si>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</si>
  <si>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</si>
  <si>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</si>
  <si>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</si>
  <si>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</si>
  <si>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</si>
  <si>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</si>
  <si>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</si>
  <si>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</si>
  <si>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</si>
  <si>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</si>
  <si>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</si>
  <si>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</si>
  <si>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</si>
  <si>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</si>
  <si>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</si>
  <si>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</si>
  <si>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</si>
  <si>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</si>
  <si>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</si>
  <si>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</si>
  <si>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</si>
  <si>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</si>
  <si>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</si>
  <si>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</si>
  <si>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</si>
  <si>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</si>
  <si>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</si>
  <si>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</si>
  <si>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</si>
  <si>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</si>
  <si>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</si>
  <si>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</si>
  <si>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</si>
  <si>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</si>
  <si>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</si>
  <si>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</si>
  <si>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</si>
  <si>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</si>
  <si>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</si>
  <si>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</si>
  <si>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</si>
  <si>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</si>
  <si>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</si>
  <si>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</si>
  <si>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</si>
  <si>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</si>
  <si>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</si>
  <si>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</si>
  <si>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</si>
  <si>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</si>
  <si>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</si>
  <si>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</si>
  <si>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</si>
  <si>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</si>
  <si>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</si>
  <si>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</si>
  <si>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</si>
  <si>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</si>
  <si>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</si>
  <si>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</si>
  <si>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</si>
  <si>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</si>
  <si>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</si>
  <si>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</si>
  <si>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</si>
  <si>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</si>
  <si>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</si>
  <si>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</si>
  <si>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</si>
  <si>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</si>
  <si>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</si>
  <si>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</si>
  <si>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</si>
  <si>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</si>
  <si>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</si>
  <si>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</si>
  <si>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</si>
  <si>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</si>
  <si>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</si>
  <si>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</si>
  <si>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</si>
  <si>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</si>
  <si>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</si>
  <si>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</si>
  <si>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</si>
  <si>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</si>
  <si>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</si>
  <si>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</si>
  <si>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</si>
  <si>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</si>
  <si>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</si>
  <si>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</si>
  <si>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</si>
  <si>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</si>
  <si>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</si>
  <si>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</si>
  <si>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</si>
  <si>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</si>
  <si>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</si>
  <si>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</si>
  <si>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</si>
  <si>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</si>
  <si>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</si>
  <si>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</si>
  <si>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</si>
  <si>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</si>
  <si>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</si>
  <si>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</si>
  <si>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</si>
  <si>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</si>
  <si>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</si>
  <si>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</si>
  <si>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</si>
  <si>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</si>
  <si>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</si>
  <si>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</si>
  <si>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</si>
  <si>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</si>
  <si>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</si>
  <si>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</si>
  <si>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</si>
  <si>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</si>
  <si>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</si>
  <si>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</si>
  <si>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</si>
  <si>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</si>
  <si>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</si>
  <si>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</si>
  <si>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</si>
  <si>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</si>
  <si>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</si>
  <si>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</si>
  <si>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</si>
  <si>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</si>
  <si>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</si>
  <si>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</si>
  <si>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</si>
  <si>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</si>
  <si>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</si>
  <si>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</si>
  <si>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</si>
  <si>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</si>
  <si>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</si>
  <si>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</si>
  <si>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</si>
  <si>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</si>
  <si>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</si>
  <si>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</si>
  <si>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</si>
  <si>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</si>
  <si>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</si>
  <si>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</si>
  <si>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</si>
  <si>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</si>
  <si>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</si>
  <si>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</si>
  <si>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</si>
  <si>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</si>
  <si>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</si>
  <si>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</si>
  <si>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</si>
  <si>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</si>
  <si>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</si>
  <si>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</si>
  <si>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</si>
  <si>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</si>
  <si>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</si>
  <si>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</si>
  <si>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</si>
  <si>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</si>
  <si>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</si>
  <si>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</si>
  <si>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</si>
  <si>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</si>
  <si>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</si>
  <si>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</si>
  <si>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</si>
  <si>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</si>
  <si>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</si>
  <si>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</si>
  <si>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</si>
  <si>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</si>
  <si>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</si>
  <si>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</si>
  <si>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</si>
  <si>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</si>
  <si>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</si>
  <si>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</si>
  <si>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</si>
  <si>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</si>
  <si>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</si>
  <si>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</si>
  <si>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</si>
  <si>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</si>
  <si>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</si>
  <si>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</si>
  <si>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</si>
  <si>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</si>
  <si>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</si>
  <si>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</si>
  <si>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</si>
  <si>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</si>
  <si>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</si>
  <si>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</si>
  <si>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</si>
  <si>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</si>
  <si>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</si>
  <si>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</si>
  <si>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</si>
  <si>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</si>
  <si>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</si>
  <si>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</si>
  <si>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</si>
  <si>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</si>
  <si>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</si>
  <si>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</si>
  <si>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</si>
  <si>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</si>
  <si>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</si>
  <si>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</si>
  <si>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</si>
  <si>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</si>
  <si>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</si>
  <si>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</si>
  <si>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</si>
  <si>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</si>
  <si>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</si>
  <si>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</si>
  <si>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</si>
  <si>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</si>
  <si>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</si>
  <si>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</si>
  <si>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</si>
  <si>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</si>
  <si>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</si>
  <si>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</si>
  <si>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</si>
  <si>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</si>
  <si>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</si>
  <si>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</si>
  <si>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</si>
  <si>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</si>
  <si>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</si>
  <si>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</si>
  <si>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</si>
  <si>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</si>
  <si>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</si>
  <si>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</si>
  <si>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</si>
  <si>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</si>
  <si>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</si>
  <si>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</si>
  <si>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</si>
  <si>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</si>
  <si>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</si>
  <si>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</si>
  <si>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</si>
  <si>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</si>
  <si>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</si>
  <si>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</si>
  <si>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</si>
  <si>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</si>
  <si>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</si>
  <si>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</si>
  <si>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</si>
  <si>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</si>
  <si>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</si>
  <si>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</si>
  <si>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</si>
  <si>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</si>
  <si>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</si>
  <si>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</si>
  <si>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</si>
  <si>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</si>
  <si>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</si>
  <si>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</si>
  <si>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</si>
  <si>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</si>
  <si>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</si>
  <si>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</si>
  <si>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</si>
  <si>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</si>
  <si>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</si>
  <si>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</si>
  <si>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</si>
  <si>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</si>
  <si>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</si>
  <si>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</si>
  <si>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</si>
  <si>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</si>
  <si>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</si>
  <si>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</si>
  <si>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</si>
  <si>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</si>
  <si>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</si>
  <si>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</si>
  <si>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</si>
  <si>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</si>
  <si>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</si>
  <si>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</si>
  <si>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</si>
  <si>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</si>
  <si>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</si>
  <si>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</si>
  <si>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</si>
  <si>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</si>
  <si>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</si>
  <si>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</si>
  <si>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</si>
  <si>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</si>
  <si>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</si>
  <si>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</si>
  <si>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</si>
  <si>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</si>
  <si>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</si>
  <si>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</si>
  <si>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</si>
  <si>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</si>
  <si>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</si>
  <si>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</si>
  <si>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</si>
  <si>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</si>
  <si>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</si>
  <si>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</si>
  <si>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</si>
  <si>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</si>
  <si>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</si>
  <si>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</si>
  <si>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</si>
  <si>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</si>
  <si>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</si>
  <si>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</si>
  <si>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</si>
  <si>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</si>
  <si>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</si>
  <si>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</si>
  <si>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</si>
  <si>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</si>
  <si>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</si>
  <si>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</si>
  <si>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</si>
  <si>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</si>
  <si>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</si>
  <si>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</si>
  <si>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</si>
  <si>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</si>
  <si>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</si>
  <si>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</si>
  <si>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</si>
  <si>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</si>
  <si>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</si>
  <si>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</si>
  <si>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</si>
  <si>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</si>
  <si>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</si>
  <si>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</si>
  <si>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</si>
  <si>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</si>
  <si>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</si>
  <si>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</si>
  <si>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</si>
  <si>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</si>
  <si>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</si>
  <si>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</si>
  <si>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</si>
  <si>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</si>
  <si>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</si>
  <si>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</si>
  <si>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</si>
  <si>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</si>
  <si>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</si>
  <si>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</si>
  <si>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</si>
  <si>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</si>
  <si>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</si>
  <si>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</si>
  <si>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</si>
  <si>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</si>
  <si>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</si>
  <si>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</si>
  <si>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</si>
  <si>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</si>
  <si>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</si>
  <si>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</si>
  <si>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</si>
  <si>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</si>
  <si>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</si>
  <si>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</si>
  <si>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</si>
  <si>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</si>
  <si>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</si>
  <si>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</si>
  <si>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</si>
  <si>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</si>
  <si>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</si>
  <si>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</si>
  <si>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</si>
  <si>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</si>
  <si>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</si>
  <si>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</si>
  <si>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</si>
  <si>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</si>
  <si>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</si>
  <si>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</si>
  <si>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</si>
  <si>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</si>
  <si>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</si>
  <si>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</si>
  <si>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</si>
  <si>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</si>
  <si>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</si>
  <si>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</si>
  <si>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</si>
  <si>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</si>
  <si>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</si>
  <si>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</si>
  <si>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</si>
  <si>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</si>
  <si>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</si>
  <si>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</si>
  <si>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</si>
  <si>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</si>
  <si>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</si>
  <si>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</si>
  <si>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</si>
  <si>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</si>
  <si>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</si>
  <si>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</si>
  <si>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</si>
  <si>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</si>
  <si>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</si>
  <si>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</si>
  <si>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</si>
  <si>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</si>
  <si>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</si>
  <si>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</si>
  <si>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</si>
  <si>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</si>
  <si>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</si>
  <si>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</si>
  <si>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</si>
  <si>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</si>
  <si>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</si>
  <si>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</si>
  <si>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</si>
  <si>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</si>
  <si>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</si>
  <si>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</si>
  <si>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</si>
  <si>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</si>
  <si>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</si>
  <si>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</si>
  <si>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</si>
  <si>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</si>
  <si>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</si>
  <si>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</si>
  <si>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</si>
  <si>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</si>
  <si>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</si>
  <si>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</si>
  <si>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</si>
  <si>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</si>
  <si>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</si>
  <si>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</si>
  <si>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</si>
  <si>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</si>
  <si>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</si>
  <si>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</si>
  <si>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</si>
  <si>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</si>
  <si>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</si>
  <si>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</si>
  <si>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</si>
  <si>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</si>
  <si>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</si>
  <si>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</si>
  <si>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</si>
  <si>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</si>
  <si>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</si>
  <si>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</si>
  <si>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</si>
  <si>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</si>
  <si>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</si>
  <si>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</si>
  <si>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</si>
  <si>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</si>
  <si>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</si>
  <si>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</si>
  <si>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</si>
  <si>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</si>
  <si>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</si>
  <si>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</si>
  <si>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</si>
  <si>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</si>
  <si>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</si>
  <si>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</si>
  <si>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</si>
  <si>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</si>
  <si>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</si>
  <si>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</si>
  <si>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</si>
  <si>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</si>
  <si>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</si>
  <si>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</si>
  <si>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</si>
  <si>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</si>
  <si>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</si>
  <si>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</si>
  <si>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</si>
  <si>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</si>
  <si>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</si>
  <si>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</si>
  <si>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</si>
  <si>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</si>
  <si>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</si>
  <si>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</si>
  <si>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</si>
  <si>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</si>
  <si>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</si>
  <si>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</si>
  <si>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</si>
  <si>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</si>
  <si>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</si>
  <si>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</si>
  <si>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</si>
  <si>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</si>
  <si>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</si>
  <si>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</si>
  <si>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</si>
  <si>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</si>
  <si>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</si>
  <si>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</si>
  <si>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</si>
  <si>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</si>
  <si>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</si>
  <si>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</si>
  <si>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</si>
  <si>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</si>
  <si>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</si>
  <si>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</si>
  <si>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</si>
  <si>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</si>
  <si>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</si>
  <si>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</si>
  <si>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</si>
  <si>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</si>
  <si>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</si>
  <si>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</si>
  <si>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</si>
  <si>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</si>
  <si>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</si>
  <si>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</si>
  <si>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</si>
  <si>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</si>
  <si>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</si>
  <si>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</si>
  <si>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</si>
  <si>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</si>
  <si>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</si>
  <si>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</si>
  <si>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</si>
  <si>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</si>
  <si>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</si>
  <si>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</si>
  <si>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</si>
  <si>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</si>
  <si>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</si>
  <si>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</si>
  <si>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</si>
  <si>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</si>
  <si>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</si>
  <si>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</si>
  <si>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</si>
  <si>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</si>
  <si>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</si>
  <si>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</si>
  <si>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</si>
  <si>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</si>
  <si>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</si>
  <si>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</si>
  <si>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</si>
  <si>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</si>
  <si>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</si>
  <si>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</si>
  <si>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</si>
  <si>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</si>
  <si>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</si>
  <si>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</si>
  <si>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</si>
  <si>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</si>
  <si>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</si>
  <si>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</si>
  <si>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</si>
  <si>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</si>
  <si>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</si>
  <si>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</si>
  <si>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</si>
  <si>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</si>
  <si>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</si>
  <si>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</si>
  <si>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</si>
  <si>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</si>
  <si>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</si>
  <si>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</si>
  <si>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</si>
  <si>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</si>
  <si>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</si>
  <si>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</si>
  <si>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</si>
  <si>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</si>
  <si>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</si>
  <si>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</si>
  <si>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</si>
  <si>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</si>
  <si>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</si>
  <si>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</si>
  <si>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</si>
  <si>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</si>
  <si>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</si>
  <si>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</si>
  <si>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</si>
  <si>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</si>
  <si>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</si>
  <si>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</si>
  <si>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</si>
  <si>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</si>
  <si>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</si>
  <si>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</si>
  <si>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</si>
  <si>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</si>
  <si>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</si>
  <si>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</si>
  <si>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</si>
  <si>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</si>
  <si>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</si>
  <si>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</si>
  <si>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</si>
  <si>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</si>
  <si>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</si>
  <si>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</si>
  <si>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</si>
  <si>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</si>
  <si>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</si>
  <si>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</si>
  <si>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</si>
  <si>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</si>
  <si>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</si>
  <si>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</si>
  <si>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</si>
  <si>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</si>
  <si>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</si>
  <si>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</si>
  <si>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</si>
  <si>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</si>
  <si>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</si>
  <si>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</si>
  <si>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</si>
  <si>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</si>
  <si>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</si>
  <si>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</si>
  <si>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</si>
  <si>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</si>
  <si>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</si>
  <si>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</si>
  <si>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</si>
  <si>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</si>
  <si>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</si>
  <si>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</si>
  <si>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</si>
  <si>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</si>
  <si>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</si>
  <si>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</si>
  <si>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</si>
  <si>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</si>
  <si>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</si>
  <si>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</si>
  <si>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</si>
  <si>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</si>
  <si>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</si>
  <si>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</si>
  <si>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</si>
  <si>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</si>
  <si>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</si>
  <si>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</si>
  <si>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</si>
  <si>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</si>
  <si>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</si>
  <si>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</si>
  <si>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</si>
  <si>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</si>
  <si>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</si>
  <si>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</si>
  <si>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</si>
  <si>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</si>
  <si>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</si>
  <si>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</si>
  <si>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</si>
  <si>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</si>
  <si>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</si>
  <si>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</si>
  <si>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</si>
  <si>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</si>
  <si>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</si>
  <si>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</si>
  <si>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</si>
  <si>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</si>
  <si>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</si>
  <si>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</si>
  <si>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</si>
  <si>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</si>
  <si>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</si>
  <si>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</si>
  <si>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</si>
  <si>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</si>
  <si>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</si>
  <si>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</si>
  <si>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</si>
  <si>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</si>
  <si>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</si>
  <si>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</si>
  <si>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</si>
  <si>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</si>
  <si>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</si>
  <si>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</si>
  <si>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</si>
  <si>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</si>
  <si>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</si>
  <si>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</si>
  <si>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</si>
  <si>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</si>
  <si>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</si>
  <si>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</si>
  <si>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</si>
  <si>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</si>
  <si>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</si>
  <si>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</si>
  <si>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</si>
  <si>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</si>
  <si>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</si>
  <si>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</si>
  <si>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</si>
  <si>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</si>
  <si>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</si>
  <si>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</si>
  <si>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</si>
  <si>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</si>
  <si>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</si>
  <si>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</si>
  <si>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</si>
  <si>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</si>
  <si>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</si>
  <si>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</si>
  <si>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</si>
  <si>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</si>
  <si>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</si>
  <si>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</si>
  <si>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</si>
  <si>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</si>
  <si>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</si>
  <si>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</si>
  <si>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</si>
  <si>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</si>
  <si>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</si>
  <si>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</si>
  <si>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</si>
  <si>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</si>
  <si>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</si>
  <si>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</si>
  <si>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</si>
  <si>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</si>
  <si>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</si>
  <si>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</si>
  <si>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</si>
  <si>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</si>
  <si>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</si>
  <si>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</si>
  <si>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</si>
  <si>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</si>
  <si>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</si>
  <si>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</si>
  <si>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</si>
  <si>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</si>
  <si>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</si>
  <si>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</si>
  <si>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</si>
  <si>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</si>
  <si>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</si>
  <si>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</si>
  <si>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</si>
  <si>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</si>
  <si>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</si>
  <si>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</si>
  <si>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</si>
  <si>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</si>
  <si>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</si>
  <si>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</si>
  <si>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</si>
  <si>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</si>
  <si>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</si>
  <si>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</si>
  <si>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</si>
  <si>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</si>
  <si>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</si>
  <si>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</si>
  <si>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</si>
  <si>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</si>
  <si>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</si>
  <si>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</si>
  <si>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</si>
  <si>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</si>
  <si>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</si>
  <si>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</si>
  <si>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</si>
  <si>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</si>
  <si>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</si>
  <si>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</si>
  <si>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</si>
  <si>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</si>
  <si>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</si>
  <si>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</si>
  <si>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</si>
  <si>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</si>
  <si>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</si>
  <si>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</si>
  <si>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</si>
  <si>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</si>
  <si>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</si>
  <si>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</si>
  <si>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</si>
  <si>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</si>
  <si>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</si>
  <si>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</si>
  <si>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</si>
  <si>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</si>
  <si>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</si>
  <si>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</si>
  <si>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</si>
  <si>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</si>
  <si>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</si>
  <si>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</si>
  <si>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</si>
  <si>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</si>
  <si>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</si>
  <si>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</si>
  <si>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</si>
  <si>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</si>
  <si>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</si>
  <si>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</si>
  <si>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</si>
  <si>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</si>
  <si>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</si>
  <si>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</si>
  <si>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</si>
  <si>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</si>
  <si>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</si>
  <si>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</si>
  <si>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</si>
  <si>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</si>
  <si>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</si>
  <si>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</si>
  <si>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</si>
  <si>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</si>
  <si>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</si>
  <si>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</si>
  <si>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</si>
  <si>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</si>
  <si>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</si>
  <si>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</si>
  <si>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</si>
  <si>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</si>
  <si>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</si>
  <si>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</si>
  <si>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</si>
  <si>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</si>
  <si>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</si>
  <si>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</si>
  <si>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</si>
  <si>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</si>
  <si>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</si>
  <si>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</si>
  <si>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</si>
  <si>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</si>
  <si>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</si>
  <si>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</si>
  <si>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</si>
  <si>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</si>
  <si>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</si>
  <si>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</si>
  <si>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</si>
  <si>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</si>
  <si>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</si>
  <si>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</si>
  <si>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</si>
  <si>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</si>
  <si>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</si>
  <si>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</si>
  <si>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</si>
  <si>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</si>
  <si>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</si>
  <si>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</si>
  <si>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</si>
  <si>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</si>
  <si>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</si>
  <si>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</si>
  <si>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</si>
  <si>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</si>
  <si>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</si>
  <si>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</si>
  <si>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</si>
  <si>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</si>
  <si>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</si>
  <si>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</si>
  <si>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</si>
  <si>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</si>
  <si>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</si>
  <si>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</si>
  <si>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</si>
  <si>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</si>
  <si>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</si>
  <si>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</si>
  <si>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</si>
  <si>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</si>
  <si>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</si>
  <si>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</si>
  <si>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</si>
  <si>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</si>
  <si>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</si>
  <si>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</si>
  <si>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</si>
  <si>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</si>
  <si>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</si>
  <si>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</si>
  <si>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</si>
  <si>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</si>
  <si>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</si>
  <si>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</si>
  <si>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</si>
  <si>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</si>
  <si>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</si>
  <si>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</si>
  <si>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</si>
  <si>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</si>
  <si>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</si>
  <si>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</si>
  <si>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</si>
  <si>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</si>
  <si>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</si>
  <si>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</si>
  <si>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</si>
  <si>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</si>
  <si>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</si>
  <si>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</si>
  <si>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</si>
  <si>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</si>
  <si>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</si>
  <si>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</si>
  <si>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</si>
  <si>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</si>
  <si>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</si>
  <si>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</si>
  <si>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</si>
  <si>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</si>
  <si>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</si>
  <si>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</si>
  <si>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</si>
  <si>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</si>
  <si>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</si>
  <si>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</si>
  <si>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</si>
  <si>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</si>
  <si>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</si>
  <si>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</si>
  <si>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</si>
  <si>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</si>
  <si>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</si>
  <si>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</si>
  <si>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</si>
  <si>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</si>
  <si>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</si>
  <si>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</si>
  <si>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</si>
  <si>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</si>
  <si>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</si>
  <si>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</si>
  <si>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</si>
  <si>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</si>
  <si>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</si>
  <si>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</si>
  <si>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</si>
  <si>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</si>
  <si>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</si>
  <si>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</si>
  <si>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</si>
  <si>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</si>
  <si>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</si>
  <si>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</si>
  <si>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</si>
  <si>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</si>
  <si>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</si>
  <si>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</si>
  <si>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</si>
  <si>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</si>
  <si>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</si>
  <si>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</si>
  <si>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</si>
  <si>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</si>
  <si>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</si>
  <si>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</si>
  <si>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</si>
  <si>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</si>
  <si>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</si>
  <si>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</si>
  <si>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</si>
  <si>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</si>
  <si>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</si>
  <si>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</si>
  <si>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</si>
  <si>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</si>
  <si>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</si>
  <si>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</si>
  <si>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</si>
  <si>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</si>
  <si>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</si>
  <si>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</si>
  <si>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</si>
  <si>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</si>
  <si>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</si>
  <si>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</si>
  <si>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</si>
  <si>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</si>
  <si>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</si>
  <si>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</si>
  <si>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</si>
  <si>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</si>
  <si>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</si>
  <si>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</si>
  <si>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</si>
  <si>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</si>
  <si>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</si>
  <si>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</si>
  <si>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</si>
  <si>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</si>
  <si>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</si>
  <si>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</si>
  <si>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</si>
  <si>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</si>
  <si>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</si>
  <si>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</si>
  <si>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</si>
  <si>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</si>
  <si>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</si>
  <si>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</si>
  <si>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</si>
  <si>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</si>
  <si>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</si>
  <si>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</si>
  <si>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</si>
  <si>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</si>
  <si>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</si>
  <si>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</si>
  <si>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</si>
  <si>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</si>
  <si>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</si>
  <si>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</si>
  <si>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</si>
  <si>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</si>
  <si>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</si>
  <si>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</si>
  <si>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</si>
  <si>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</si>
  <si>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</si>
  <si>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</si>
  <si>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</si>
  <si>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</si>
  <si>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</si>
  <si>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</si>
  <si>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</si>
  <si>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</si>
  <si>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</si>
  <si>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</si>
  <si>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</si>
  <si>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</si>
  <si>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</si>
  <si>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</si>
  <si>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</si>
  <si>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</si>
  <si>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</si>
  <si>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</si>
  <si>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</si>
  <si>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</si>
  <si>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</si>
  <si>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</si>
  <si>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</si>
  <si>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</si>
  <si>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</si>
  <si>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</si>
  <si>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</si>
  <si>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</si>
  <si>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</si>
  <si>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</si>
  <si>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</si>
  <si>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</si>
  <si>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</si>
  <si>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</si>
  <si>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</si>
  <si>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</si>
  <si>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</si>
  <si>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</si>
  <si>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</si>
  <si>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</si>
  <si>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</si>
  <si>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</si>
  <si>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</si>
  <si>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</si>
  <si>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</si>
  <si>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</si>
  <si>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</si>
  <si>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</si>
  <si>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</si>
  <si>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</si>
  <si>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</si>
  <si>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</si>
  <si>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</si>
  <si>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</si>
  <si>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</si>
  <si>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</si>
  <si>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</si>
  <si>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</si>
  <si>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</si>
  <si>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</si>
  <si>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</si>
  <si>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</si>
  <si>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</si>
  <si>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</si>
  <si>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</si>
  <si>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</si>
  <si>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</si>
  <si>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</si>
  <si>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</si>
  <si>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</si>
  <si>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</si>
  <si>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</si>
  <si>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</si>
  <si>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</si>
  <si>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</si>
  <si>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</si>
  <si>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</si>
  <si>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</si>
  <si>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</si>
  <si>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</si>
  <si>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</si>
  <si>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</si>
  <si>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</si>
  <si>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</si>
  <si>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</si>
  <si>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</si>
  <si>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</si>
  <si>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</si>
  <si>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</si>
  <si>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</si>
  <si>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</si>
  <si>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</si>
  <si>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</si>
  <si>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</si>
  <si>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</si>
  <si>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</si>
  <si>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</si>
  <si>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</si>
  <si>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</si>
  <si>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</si>
  <si>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</si>
  <si>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</si>
  <si>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</si>
  <si>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</si>
  <si>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</si>
  <si>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</si>
  <si>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</si>
  <si>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</si>
  <si>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</si>
  <si>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</si>
  <si>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</si>
  <si>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</si>
  <si>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</si>
  <si>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</si>
  <si>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</si>
  <si>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</si>
  <si>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</si>
  <si>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</si>
  <si>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</si>
  <si>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</si>
  <si>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</si>
  <si>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</si>
  <si>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</si>
  <si>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</si>
  <si>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</si>
  <si>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</si>
  <si>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</si>
  <si>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</si>
  <si>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</si>
  <si>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</si>
  <si>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</si>
  <si>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</si>
  <si>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</si>
  <si>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</si>
  <si>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</si>
  <si>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</si>
  <si>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</si>
  <si>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</si>
  <si>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</si>
  <si>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</si>
  <si>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</si>
  <si>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</si>
  <si>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</si>
  <si>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</si>
  <si>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</si>
  <si>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</si>
  <si>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</si>
  <si>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</si>
  <si>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</si>
  <si>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</si>
  <si>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</si>
  <si>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</si>
  <si>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</si>
  <si>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</si>
  <si>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</si>
  <si>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</si>
  <si>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</si>
  <si>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</si>
  <si>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</si>
  <si>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</si>
  <si>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</si>
  <si>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</si>
  <si>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</si>
  <si>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</si>
  <si>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</si>
  <si>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</si>
  <si>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</si>
  <si>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</si>
  <si>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</si>
  <si>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</si>
  <si>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</si>
  <si>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</si>
  <si>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</si>
  <si>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</si>
  <si>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</si>
  <si>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</si>
  <si>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</si>
  <si>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</si>
  <si>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</si>
  <si>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</si>
  <si>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</si>
  <si>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</si>
  <si>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</si>
  <si>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</si>
  <si>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</si>
  <si>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</si>
  <si>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</si>
  <si>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</si>
  <si>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</si>
  <si>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</si>
  <si>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</si>
  <si>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</si>
  <si>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</si>
  <si>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</si>
  <si>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</si>
  <si>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</si>
  <si>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</si>
  <si>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</si>
  <si>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</si>
  <si>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</si>
  <si>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</si>
  <si>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</si>
  <si>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</si>
  <si>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</si>
  <si>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</si>
  <si>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</si>
  <si>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</si>
  <si>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</si>
  <si>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</si>
  <si>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</si>
  <si>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</si>
  <si>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</si>
  <si>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</si>
  <si>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</si>
  <si>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</si>
  <si>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</si>
  <si>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</si>
  <si>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</si>
  <si>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</si>
  <si>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</si>
  <si>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</si>
  <si>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</si>
  <si>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</si>
  <si>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</si>
  <si>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</si>
  <si>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</si>
  <si>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</si>
  <si>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</si>
  <si>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</si>
  <si>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</si>
  <si>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</si>
  <si>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</si>
  <si>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</si>
  <si>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</si>
  <si>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</si>
  <si>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</si>
  <si>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</si>
  <si>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</si>
  <si>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</si>
  <si>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</si>
  <si>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</si>
  <si>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</si>
  <si>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</si>
  <si>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</si>
  <si>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</si>
  <si>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</si>
  <si>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</si>
  <si>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</si>
  <si>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</si>
  <si>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</si>
  <si>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</si>
  <si>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</si>
  <si>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</si>
  <si>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</si>
  <si>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</si>
  <si>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</si>
  <si>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</si>
  <si>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</si>
  <si>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</si>
  <si>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</si>
  <si>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</si>
  <si>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</si>
  <si>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</si>
  <si>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</si>
  <si>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</si>
  <si>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</si>
  <si>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</si>
  <si>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</si>
  <si>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</si>
  <si>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</si>
  <si>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</si>
  <si>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</si>
  <si>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</si>
  <si>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</si>
  <si>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</si>
  <si>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</si>
  <si>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</si>
  <si>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</si>
  <si>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</si>
  <si>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</si>
  <si>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</si>
  <si>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</si>
  <si>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</si>
  <si>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</si>
  <si>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</si>
  <si>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</si>
  <si>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</si>
  <si>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</si>
  <si>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</si>
  <si>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</si>
  <si>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</si>
  <si>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</si>
  <si>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</si>
  <si>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</si>
  <si>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</si>
  <si>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</si>
  <si>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</si>
  <si>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</si>
  <si>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</si>
  <si>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</si>
  <si>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</si>
  <si>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</si>
  <si>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</si>
  <si>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</si>
  <si>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</si>
  <si>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</si>
  <si>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</si>
  <si>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</si>
  <si>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</si>
  <si>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</si>
  <si>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</si>
  <si>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</si>
  <si>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</si>
  <si>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</si>
  <si>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</si>
  <si>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</si>
  <si>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</si>
  <si>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</si>
  <si>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</si>
  <si>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</si>
  <si>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</si>
  <si>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</si>
  <si>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</si>
  <si>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</si>
  <si>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</si>
  <si>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</si>
  <si>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</si>
  <si>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</si>
  <si>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</si>
  <si>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</si>
  <si>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</si>
  <si>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</si>
  <si>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</si>
  <si>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</si>
  <si>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</si>
  <si>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</si>
  <si>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</si>
  <si>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</si>
  <si>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</si>
  <si>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</si>
  <si>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</si>
  <si>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</si>
  <si>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</si>
  <si>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</si>
  <si>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</si>
  <si>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</si>
  <si>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</si>
  <si>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</si>
  <si>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</si>
  <si>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</si>
  <si>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</si>
  <si>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</si>
  <si>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</si>
  <si>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</si>
  <si>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</si>
  <si>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</si>
  <si>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</si>
  <si>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</si>
  <si>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</si>
  <si>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</si>
  <si>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</si>
  <si>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</si>
  <si>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</si>
  <si>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</si>
  <si>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</si>
  <si>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</si>
  <si>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</si>
  <si>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</si>
  <si>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</si>
  <si>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</si>
  <si>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</si>
  <si>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</si>
  <si>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</si>
  <si>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</si>
  <si>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</si>
  <si>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</si>
  <si>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</si>
  <si>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</si>
  <si>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</si>
  <si>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</si>
  <si>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</si>
  <si>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</si>
  <si>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</si>
  <si>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</si>
  <si>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</si>
  <si>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</si>
  <si>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</si>
  <si>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</si>
  <si>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</si>
  <si>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</si>
  <si>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</si>
  <si>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</si>
  <si>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</si>
  <si>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</si>
  <si>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</si>
  <si>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</si>
  <si>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</si>
  <si>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</si>
  <si>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</si>
  <si>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</si>
  <si>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</si>
  <si>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</si>
  <si>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</si>
  <si>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</si>
  <si>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</si>
  <si>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</si>
  <si>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</si>
  <si>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</si>
  <si>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</si>
  <si>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</si>
  <si>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</si>
  <si>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</si>
  <si>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</si>
  <si>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</si>
  <si>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</si>
  <si>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</si>
  <si>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</si>
  <si>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</si>
  <si>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</si>
  <si>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</si>
  <si>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</si>
  <si>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</si>
  <si>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</si>
  <si>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</si>
  <si>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</si>
  <si>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</si>
  <si>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</si>
  <si>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</si>
  <si>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</si>
  <si>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</si>
  <si>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</si>
  <si>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</si>
  <si>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</si>
  <si>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</si>
  <si>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</si>
  <si>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</si>
  <si>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</si>
  <si>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</si>
  <si>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</si>
  <si>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</si>
  <si>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</si>
  <si>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</si>
  <si>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</si>
  <si>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</si>
  <si>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</si>
  <si>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</si>
  <si>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</si>
  <si>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</si>
  <si>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</si>
  <si>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</si>
  <si>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</si>
  <si>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</si>
  <si>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</si>
  <si>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</si>
  <si>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</si>
  <si>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</si>
  <si>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</si>
  <si>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</si>
  <si>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</si>
  <si>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</si>
  <si>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</si>
  <si>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</si>
  <si>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</si>
  <si>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</si>
  <si>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</si>
  <si>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</si>
  <si>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</si>
  <si>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</si>
  <si>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</si>
  <si>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</si>
  <si>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</si>
  <si>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</si>
  <si>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</si>
  <si>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</si>
  <si>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</si>
  <si>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</si>
  <si>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</si>
  <si>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</si>
  <si>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</si>
  <si>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</si>
  <si>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</si>
  <si>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</si>
  <si>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</si>
  <si>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</si>
  <si>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</si>
  <si>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</si>
  <si>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</si>
  <si>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</si>
  <si>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</si>
  <si>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</si>
  <si>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</si>
  <si>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</si>
  <si>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</si>
  <si>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</si>
  <si>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</si>
  <si>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</si>
  <si>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</si>
  <si>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</si>
  <si>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</si>
  <si>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</si>
  <si>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</si>
  <si>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</si>
  <si>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</si>
  <si>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</si>
  <si>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</si>
  <si>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</si>
  <si>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</si>
  <si>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</si>
  <si>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</si>
  <si>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</si>
  <si>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</si>
  <si>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</si>
  <si>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</si>
  <si>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</si>
  <si>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</si>
  <si>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</si>
  <si>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</si>
  <si>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</si>
  <si>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</si>
  <si>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</si>
  <si>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</si>
  <si>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</si>
  <si>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</si>
  <si>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</si>
  <si>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</si>
  <si>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</si>
  <si>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</si>
  <si>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</si>
  <si>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</si>
  <si>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</si>
  <si>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</si>
  <si>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</si>
  <si>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</si>
  <si>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</si>
  <si>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</si>
  <si>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</si>
  <si>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</si>
  <si>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</si>
  <si>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</si>
  <si>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</si>
  <si>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</si>
  <si>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</si>
  <si>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</si>
  <si>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</si>
  <si>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</si>
  <si>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</si>
  <si>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</si>
  <si>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</si>
  <si>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</si>
  <si>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</si>
  <si>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</si>
  <si>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</si>
  <si>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</si>
  <si>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</si>
  <si>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</si>
  <si>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</si>
  <si>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</si>
  <si>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</si>
  <si>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</si>
  <si>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</si>
  <si>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</si>
  <si>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</si>
  <si>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</si>
  <si>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</si>
  <si>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</si>
  <si>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</si>
  <si>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</si>
  <si>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</si>
  <si>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</si>
  <si>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</si>
  <si>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</si>
  <si>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</si>
  <si>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</si>
  <si>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</si>
  <si>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</si>
  <si>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</si>
  <si>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</si>
  <si>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</si>
  <si>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</si>
  <si>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</si>
  <si>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</si>
  <si>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</si>
  <si>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</si>
  <si>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</si>
  <si>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</si>
  <si>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</si>
  <si>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</si>
  <si>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</si>
  <si>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</si>
  <si>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</si>
  <si>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</si>
  <si>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</si>
  <si>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</si>
  <si>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</si>
  <si>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</si>
  <si>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</si>
  <si>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</si>
  <si>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</si>
  <si>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</si>
  <si>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</si>
  <si>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</si>
  <si>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</si>
  <si>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</si>
  <si>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</si>
  <si>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</si>
  <si>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</si>
  <si>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</si>
  <si>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</si>
  <si>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</si>
  <si>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</si>
  <si>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</si>
  <si>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</si>
  <si>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</si>
  <si>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</si>
  <si>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</si>
  <si>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</si>
  <si>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</si>
  <si>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</si>
  <si>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</si>
  <si>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</si>
  <si>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</si>
  <si>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</si>
  <si>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</si>
  <si>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</si>
  <si>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</si>
  <si>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</si>
  <si>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</si>
  <si>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</si>
  <si>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</si>
  <si>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</si>
  <si>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</si>
  <si>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</si>
  <si>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</si>
  <si>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</si>
  <si>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</si>
  <si>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</si>
  <si>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</si>
  <si>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</si>
  <si>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</si>
  <si>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</si>
  <si>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</si>
  <si>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</si>
  <si>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</si>
  <si>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</si>
  <si>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</si>
  <si>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</si>
  <si>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</si>
  <si>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</si>
  <si>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</si>
  <si>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</si>
  <si>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</si>
  <si>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</si>
  <si>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</si>
  <si>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</si>
  <si>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</si>
  <si>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</si>
  <si>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</si>
  <si>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</si>
  <si>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</si>
  <si>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</si>
  <si>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</si>
  <si>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</si>
  <si>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</si>
  <si>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</si>
  <si>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</si>
  <si>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</si>
  <si>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</si>
  <si>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</si>
  <si>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</si>
  <si>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</si>
  <si>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</si>
  <si>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</si>
  <si>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</si>
  <si>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</si>
  <si>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</si>
  <si>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</si>
  <si>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</si>
  <si>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</si>
  <si>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</si>
  <si>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</si>
  <si>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</si>
  <si>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</si>
  <si>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</si>
  <si>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</si>
  <si>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</si>
  <si>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</si>
  <si>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</si>
  <si>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</si>
  <si>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</si>
  <si>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</si>
  <si>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</si>
  <si>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</si>
  <si>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</si>
  <si>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</si>
  <si>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</si>
  <si>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</si>
  <si>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</si>
  <si>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</si>
  <si>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</si>
  <si>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</si>
  <si>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</si>
  <si>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</si>
  <si>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</si>
  <si>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</si>
  <si>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</si>
  <si>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</si>
  <si>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</si>
  <si>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</si>
  <si>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</si>
  <si>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</si>
  <si>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</si>
  <si>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</si>
  <si>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</si>
  <si>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</si>
  <si>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</si>
  <si>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</si>
  <si>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</si>
  <si>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</si>
  <si>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</si>
  <si>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</si>
  <si>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</si>
  <si>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</si>
  <si>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</si>
  <si>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</si>
  <si>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</si>
  <si>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</si>
  <si>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</si>
  <si>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</si>
  <si>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</si>
  <si>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</si>
  <si>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</si>
  <si>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</si>
  <si>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</si>
  <si>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</si>
  <si>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</si>
  <si>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</si>
  <si>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</si>
  <si>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</si>
  <si>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</si>
  <si>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</si>
  <si>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</si>
  <si>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</si>
  <si>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</si>
  <si>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</si>
  <si>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</si>
  <si>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</si>
  <si>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</si>
  <si>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</si>
  <si>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</si>
  <si>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</si>
  <si>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</si>
  <si>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</si>
  <si>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</si>
  <si>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</si>
  <si>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</si>
  <si>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</si>
  <si>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</si>
  <si>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</si>
  <si>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</si>
  <si>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</si>
  <si>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</si>
  <si>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</si>
  <si>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</si>
  <si>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</si>
  <si>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</si>
  <si>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</si>
  <si>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</si>
  <si>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</si>
  <si>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</si>
  <si>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</si>
  <si>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</si>
  <si>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</si>
  <si>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</si>
  <si>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</si>
  <si>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</si>
  <si>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</si>
  <si>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</si>
  <si>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</si>
  <si>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</si>
  <si>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</si>
  <si>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</si>
  <si>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</si>
  <si>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</si>
  <si>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</si>
  <si>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</si>
  <si>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</si>
  <si>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</si>
  <si>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</si>
  <si>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</si>
  <si>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</si>
  <si>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</si>
  <si>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</si>
  <si>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</si>
  <si>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</si>
  <si>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</si>
  <si>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</si>
  <si>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</si>
  <si>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</si>
  <si>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</si>
  <si>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</si>
  <si>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</si>
  <si>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</si>
  <si>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</si>
  <si>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</si>
  <si>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</si>
  <si>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</si>
  <si>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</si>
  <si>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</si>
  <si>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</si>
  <si>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</si>
  <si>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</si>
  <si>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</si>
  <si>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</si>
  <si>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</si>
  <si>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</si>
  <si>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</si>
  <si>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</si>
  <si>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</si>
  <si>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</si>
  <si>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</si>
  <si>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</si>
  <si>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</si>
  <si>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</si>
  <si>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</si>
  <si>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</si>
  <si>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</si>
  <si>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</si>
  <si>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</si>
  <si>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</si>
  <si>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</si>
  <si>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</si>
  <si>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</si>
  <si>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</si>
  <si>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</si>
  <si>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</si>
  <si>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</si>
  <si>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</si>
  <si>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</si>
  <si>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</si>
  <si>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</si>
  <si>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</si>
  <si>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</si>
  <si>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</si>
  <si>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</si>
  <si>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</si>
  <si>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</si>
  <si>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</si>
  <si>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</si>
  <si>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</si>
  <si>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</si>
  <si>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</si>
  <si>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</si>
  <si>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</si>
  <si>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</si>
  <si>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</si>
  <si>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</si>
  <si>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</si>
  <si>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</si>
  <si>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</si>
  <si>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</si>
  <si>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</si>
  <si>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</si>
  <si>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</si>
  <si>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</si>
  <si>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</si>
  <si>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</si>
  <si>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</si>
  <si>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</si>
  <si>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</si>
  <si>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</si>
  <si>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</si>
  <si>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</si>
  <si>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</si>
  <si>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</si>
  <si>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</si>
  <si>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</si>
  <si>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</si>
  <si>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</si>
  <si>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</si>
  <si>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</si>
  <si>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</si>
  <si>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</si>
  <si>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</si>
  <si>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</si>
  <si>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</si>
  <si>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</si>
  <si>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</si>
  <si>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</si>
  <si>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</si>
  <si>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</si>
  <si>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</si>
  <si>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</si>
  <si>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</si>
  <si>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</si>
  <si>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</si>
  <si>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</si>
  <si>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</si>
  <si>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</si>
  <si>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</si>
  <si>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</si>
  <si>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</si>
  <si>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</si>
  <si>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</si>
  <si>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</si>
  <si>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</si>
  <si>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</si>
  <si>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</si>
  <si>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</si>
  <si>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</si>
  <si>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</si>
  <si>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</si>
  <si>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</si>
  <si>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</si>
  <si>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</si>
  <si>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</si>
  <si>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</si>
  <si>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</si>
  <si>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</si>
  <si>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</si>
  <si>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</si>
  <si>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</si>
  <si>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</si>
  <si>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</si>
  <si>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</si>
  <si>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</si>
  <si>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</si>
  <si>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</si>
  <si>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</si>
  <si>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</si>
  <si>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</si>
  <si>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</si>
  <si>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</si>
  <si>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</si>
  <si>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</si>
  <si>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</si>
  <si>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</si>
  <si>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</si>
  <si>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</si>
  <si>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</si>
  <si>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</si>
  <si>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</si>
  <si>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</si>
  <si>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</si>
  <si>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</si>
  <si>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</si>
  <si>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</si>
  <si>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</si>
  <si>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</si>
  <si>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</si>
  <si>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</si>
  <si>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</si>
  <si>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</si>
  <si>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</si>
  <si>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</si>
  <si>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</si>
  <si>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</si>
  <si>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</si>
  <si>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</si>
  <si>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</si>
  <si>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</si>
  <si>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</si>
  <si>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</si>
  <si>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</si>
  <si>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</si>
  <si>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</si>
  <si>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</si>
  <si>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</si>
  <si>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</si>
  <si>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</si>
  <si>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</si>
  <si>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</si>
  <si>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</si>
  <si>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</si>
  <si>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</si>
  <si>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</si>
  <si>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</si>
  <si>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</si>
  <si>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</si>
  <si>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</si>
  <si>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</si>
  <si>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</si>
  <si>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</si>
  <si>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</si>
  <si>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</si>
  <si>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</si>
  <si>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</si>
  <si>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</si>
  <si>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</si>
  <si>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</si>
  <si>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</si>
  <si>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</si>
  <si>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</si>
  <si>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</si>
  <si>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</si>
  <si>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</si>
  <si>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</si>
  <si>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</si>
  <si>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</si>
  <si>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</si>
  <si>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</si>
  <si>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</si>
  <si>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</si>
  <si>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</si>
  <si>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</si>
  <si>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</si>
  <si>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</si>
  <si>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</si>
  <si>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</si>
  <si>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</si>
  <si>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</si>
  <si>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</si>
  <si>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</si>
  <si>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</si>
  <si>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</si>
  <si>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</si>
  <si>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</si>
  <si>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</si>
  <si>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</si>
  <si>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</si>
  <si>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</si>
  <si>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</si>
  <si>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</si>
  <si>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</si>
  <si>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</si>
  <si>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</si>
  <si>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</si>
  <si>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</si>
  <si>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</si>
  <si>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</si>
  <si>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</si>
  <si>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</si>
  <si>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</si>
  <si>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</si>
  <si>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</si>
  <si>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</si>
  <si>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</si>
  <si>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</si>
  <si>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</si>
  <si>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</si>
  <si>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</si>
  <si>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</si>
  <si>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</si>
  <si>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</si>
  <si>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</si>
  <si>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</si>
  <si>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</si>
  <si>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</si>
  <si>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</si>
  <si>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</si>
  <si>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</si>
  <si>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</si>
  <si>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</si>
  <si>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</si>
  <si>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</si>
  <si>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</si>
  <si>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</si>
  <si>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</si>
  <si>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</si>
  <si>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</si>
  <si>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</si>
  <si>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</si>
  <si>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</si>
  <si>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</si>
  <si>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</si>
  <si>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</si>
  <si>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</si>
  <si>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</si>
  <si>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</si>
  <si>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</si>
  <si>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</si>
  <si>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</si>
  <si>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</si>
  <si>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</si>
  <si>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</si>
  <si>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</si>
  <si>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</si>
  <si>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</si>
  <si>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</si>
  <si>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</si>
  <si>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</si>
  <si>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</si>
  <si>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</si>
  <si>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</si>
  <si>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</si>
  <si>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</si>
  <si>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</si>
  <si>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</si>
  <si>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</si>
  <si>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</si>
  <si>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</si>
  <si>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</si>
  <si>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</si>
  <si>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</si>
  <si>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</si>
  <si>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</si>
  <si>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</si>
  <si>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</si>
  <si>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</si>
  <si>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</si>
  <si>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</si>
  <si>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</si>
  <si>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</si>
  <si>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</si>
  <si>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</si>
  <si>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</si>
  <si>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</si>
  <si>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</si>
  <si>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</si>
  <si>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</si>
  <si>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</si>
  <si>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</si>
  <si>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</si>
  <si>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</si>
  <si>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</si>
  <si>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</si>
  <si>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</si>
  <si>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</si>
  <si>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</si>
  <si>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</si>
  <si>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</si>
  <si>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</si>
  <si>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</si>
  <si>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</si>
  <si>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</si>
  <si>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</si>
  <si>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</si>
  <si>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</si>
  <si>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</si>
  <si>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</si>
  <si>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</si>
  <si>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</si>
  <si>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</si>
  <si>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</si>
  <si>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</si>
  <si>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</si>
  <si>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</si>
  <si>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</si>
  <si>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</si>
  <si>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</si>
  <si>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</si>
  <si>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</si>
  <si>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</si>
  <si>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</si>
  <si>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</si>
  <si>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</si>
  <si>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</si>
  <si>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</si>
  <si>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</si>
  <si>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</si>
  <si>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</si>
  <si>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</si>
  <si>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</si>
  <si>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</si>
  <si>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</si>
  <si>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</si>
  <si>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</si>
  <si>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</si>
  <si>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</si>
  <si>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</si>
  <si>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</si>
  <si>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</si>
  <si>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</si>
  <si>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</si>
  <si>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</si>
  <si>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</si>
  <si>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</si>
  <si>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</si>
  <si>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</si>
  <si>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</si>
  <si>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</si>
  <si>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</si>
  <si>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</si>
  <si>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</si>
  <si>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</si>
  <si>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</si>
  <si>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</si>
  <si>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</si>
  <si>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</si>
  <si>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</si>
  <si>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</si>
  <si>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</si>
  <si>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</si>
  <si>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</si>
  <si>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</si>
  <si>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</si>
  <si>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</si>
  <si>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</si>
  <si>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</si>
  <si>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</si>
  <si>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</si>
  <si>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</si>
  <si>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</si>
  <si>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</si>
  <si>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</si>
  <si>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</si>
  <si>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</si>
  <si>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</si>
  <si>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</si>
  <si>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</si>
  <si>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</si>
  <si>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</si>
  <si>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</si>
  <si>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</si>
  <si>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</si>
  <si>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</si>
  <si>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</si>
  <si>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</si>
  <si>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</si>
  <si>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</si>
  <si>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</si>
  <si>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</si>
  <si>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</si>
  <si>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</si>
  <si>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</si>
  <si>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</si>
  <si>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</si>
  <si>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</si>
  <si>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</si>
  <si>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</si>
  <si>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</si>
  <si>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</si>
  <si>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</si>
  <si>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</si>
  <si>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</si>
  <si>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</si>
  <si>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</si>
  <si>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</si>
  <si>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</si>
  <si>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</si>
  <si>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</si>
  <si>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</si>
  <si>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</si>
  <si>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</si>
  <si>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</si>
  <si>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</si>
  <si>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</si>
  <si>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</si>
  <si>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</si>
  <si>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</si>
  <si>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</si>
  <si>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</si>
  <si>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</si>
  <si>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</si>
  <si>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</si>
  <si>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</si>
  <si>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</si>
  <si>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</si>
  <si>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</si>
  <si>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</si>
  <si>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</si>
  <si>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</si>
  <si>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</si>
  <si>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</si>
  <si>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</si>
  <si>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</si>
  <si>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</si>
  <si>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</si>
  <si>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</si>
  <si>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</si>
  <si>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</si>
  <si>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</si>
  <si>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</si>
  <si>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</si>
  <si>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</si>
  <si>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</si>
  <si>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</si>
  <si>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</si>
  <si>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</si>
  <si>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</si>
  <si>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</si>
  <si>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</si>
  <si>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</si>
  <si>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</si>
  <si>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</si>
  <si>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</si>
  <si>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</si>
  <si>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</si>
  <si>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</si>
  <si>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</si>
  <si>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</si>
  <si>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</si>
  <si>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</si>
  <si>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</si>
  <si>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</si>
  <si>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</si>
  <si>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</si>
  <si>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</si>
  <si>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</si>
  <si>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</si>
  <si>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</si>
  <si>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</si>
  <si>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</si>
  <si>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</si>
  <si>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</si>
  <si>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</si>
  <si>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</si>
  <si>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</si>
  <si>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</si>
  <si>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</si>
  <si>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</si>
  <si>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</si>
  <si>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</si>
  <si>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</si>
  <si>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</si>
  <si>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</si>
  <si>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</si>
  <si>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</si>
  <si>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</si>
  <si>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</si>
  <si>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</si>
  <si>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</si>
  <si>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</si>
  <si>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</si>
  <si>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</si>
  <si>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</si>
  <si>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</si>
  <si>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</si>
  <si>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</si>
  <si>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</si>
  <si>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</si>
  <si>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</si>
  <si>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</si>
  <si>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</si>
  <si>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</si>
  <si>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</si>
  <si>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</si>
  <si>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</si>
  <si>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</si>
  <si>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</si>
  <si>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</si>
  <si>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</si>
  <si>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</si>
  <si>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</si>
  <si>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</si>
  <si>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</si>
  <si>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</si>
  <si>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</si>
  <si>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</si>
  <si>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</si>
  <si>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</si>
  <si>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</si>
  <si>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</si>
  <si>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</si>
  <si>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</si>
  <si>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</si>
  <si>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</si>
  <si>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</si>
  <si>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</si>
  <si>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</si>
  <si>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</si>
  <si>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</si>
  <si>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</si>
  <si>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</si>
  <si>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</si>
  <si>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</si>
  <si>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</si>
  <si>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</si>
  <si>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</si>
  <si>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</si>
  <si>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</si>
  <si>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</si>
  <si>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</si>
  <si>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</si>
  <si>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</si>
  <si>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</si>
  <si>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</si>
  <si>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</si>
  <si>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</si>
  <si>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</si>
  <si>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</si>
  <si>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</si>
  <si>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</si>
  <si>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</si>
  <si>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</si>
  <si>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</si>
  <si>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</si>
  <si>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</si>
  <si>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</si>
  <si>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</si>
  <si>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</si>
  <si>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</si>
  <si>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</si>
  <si>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</si>
  <si>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</si>
  <si>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</si>
  <si>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</si>
  <si>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</si>
  <si>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</si>
  <si>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</si>
  <si>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</si>
  <si>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</si>
  <si>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</si>
  <si>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</si>
  <si>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</si>
  <si>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</si>
  <si>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</si>
  <si>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</si>
  <si>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</si>
  <si>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</si>
  <si>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</si>
  <si>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</si>
  <si>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</si>
  <si>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</si>
  <si>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</si>
  <si>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</si>
  <si>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</si>
  <si>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</si>
  <si>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</si>
  <si>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</si>
  <si>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</si>
  <si>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</si>
  <si>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</si>
  <si>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</si>
  <si>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</si>
  <si>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</si>
  <si>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</si>
  <si>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</si>
  <si>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</si>
  <si>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</si>
  <si>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</si>
  <si>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</si>
  <si>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</si>
  <si>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</si>
  <si>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</si>
  <si>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</si>
  <si>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</si>
  <si>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</si>
  <si>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</si>
  <si>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</si>
  <si>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</si>
  <si>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</si>
  <si>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</si>
  <si>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</si>
  <si>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</si>
  <si>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</si>
  <si>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</si>
  <si>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</si>
  <si>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</si>
  <si>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</si>
  <si>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</si>
  <si>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</si>
  <si>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</si>
  <si>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</si>
  <si>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</si>
  <si>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</si>
  <si>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</si>
  <si>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</si>
  <si>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</si>
  <si>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</si>
  <si>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</si>
  <si>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</si>
  <si>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</si>
  <si>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</si>
  <si>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</si>
  <si>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</si>
  <si>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</si>
  <si>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</si>
  <si>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</si>
  <si>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</si>
  <si>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</si>
  <si>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</si>
  <si>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</si>
  <si>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</si>
  <si>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</si>
  <si>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</si>
  <si>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</si>
  <si>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</si>
  <si>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</si>
  <si>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</si>
  <si>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</si>
  <si>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</si>
  <si>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</si>
  <si>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</si>
  <si>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</si>
  <si>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</si>
  <si>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</si>
  <si>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</si>
  <si>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</si>
  <si>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</si>
  <si>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</si>
  <si>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</si>
  <si>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</si>
  <si>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</si>
  <si>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</si>
  <si>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</si>
  <si>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</si>
  <si>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</si>
  <si>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</si>
  <si>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</si>
  <si>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</si>
  <si>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</si>
  <si>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</si>
  <si>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</si>
  <si>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</si>
  <si>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</si>
  <si>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</si>
  <si>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</si>
  <si>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</si>
  <si>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</si>
  <si>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</si>
  <si>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</si>
  <si>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</si>
  <si>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</si>
  <si>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</si>
  <si>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</si>
  <si>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</si>
  <si>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</si>
  <si>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</si>
  <si>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</si>
  <si>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</si>
  <si>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</si>
  <si>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</si>
  <si>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</si>
  <si>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</si>
  <si>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</si>
  <si>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</si>
  <si>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</si>
  <si>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</si>
  <si>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</si>
  <si>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</si>
  <si>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</si>
  <si>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</si>
  <si>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</si>
  <si>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</si>
  <si>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</si>
  <si>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</si>
  <si>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</si>
  <si>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</si>
  <si>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</si>
  <si>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</si>
  <si>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</si>
  <si>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</si>
  <si>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</si>
  <si>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</si>
  <si>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</si>
  <si>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</si>
  <si>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</si>
  <si>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</si>
  <si>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</si>
  <si>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</si>
  <si>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</si>
  <si>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</si>
  <si>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</si>
  <si>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</si>
  <si>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</si>
  <si>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</si>
  <si>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</si>
  <si>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</si>
  <si>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</si>
  <si>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</si>
  <si>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</si>
  <si>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</si>
  <si>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</si>
  <si>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</si>
  <si>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</si>
  <si>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</si>
  <si>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</si>
  <si>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</si>
  <si>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</si>
  <si>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</si>
  <si>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</si>
  <si>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</si>
  <si>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</si>
  <si>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</si>
  <si>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</si>
  <si>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</si>
  <si>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</si>
  <si>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</si>
  <si>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</si>
  <si>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</si>
  <si>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</si>
  <si>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</si>
  <si>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</si>
  <si>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</si>
  <si>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</si>
  <si>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</si>
  <si>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</si>
  <si>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</si>
  <si>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</si>
  <si>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</si>
  <si>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</si>
  <si>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</si>
  <si>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</si>
  <si>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</si>
  <si>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</si>
  <si>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</si>
  <si>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</si>
  <si>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</si>
  <si>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</si>
  <si>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</si>
  <si>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</si>
  <si>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</si>
  <si>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</si>
  <si>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</si>
  <si>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</si>
  <si>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</si>
  <si>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</si>
  <si>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</si>
  <si>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</si>
  <si>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</si>
  <si>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</si>
  <si>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</si>
  <si>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</si>
  <si>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</si>
  <si>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</si>
  <si>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</si>
  <si>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</si>
  <si>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</si>
  <si>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</si>
  <si>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</si>
  <si>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</si>
  <si>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</si>
  <si>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</si>
  <si>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</si>
  <si>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</si>
  <si>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</si>
  <si>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</si>
  <si>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</si>
  <si>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</si>
  <si>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</si>
  <si>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</si>
  <si>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</si>
  <si>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</si>
  <si>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</si>
  <si>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</si>
  <si>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</si>
  <si>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</si>
  <si>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</si>
  <si>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</si>
  <si>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</si>
  <si>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</si>
  <si>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</si>
  <si>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</si>
  <si>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</si>
  <si>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</si>
  <si>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</si>
  <si>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</si>
  <si>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</si>
  <si>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</si>
  <si>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</si>
  <si>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</si>
  <si>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</si>
  <si>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</si>
  <si>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</si>
  <si>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</si>
  <si>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</si>
  <si>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</si>
  <si>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</si>
  <si>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</si>
  <si>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</si>
  <si>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</si>
  <si>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</si>
  <si>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</si>
  <si>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</si>
  <si>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</si>
  <si>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</si>
  <si>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</si>
  <si>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</si>
  <si>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</si>
  <si>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</si>
  <si>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</si>
  <si>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</si>
  <si>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</si>
  <si>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</si>
  <si>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</si>
  <si>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</si>
  <si>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</si>
  <si>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</si>
  <si>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</si>
  <si>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</si>
  <si>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</si>
  <si>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</si>
  <si>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</si>
  <si>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</si>
  <si>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</si>
  <si>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</si>
  <si>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</si>
  <si>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</si>
  <si>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</si>
  <si>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</si>
  <si>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</si>
  <si>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</si>
  <si>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</si>
  <si>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</si>
  <si>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</si>
  <si>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</si>
  <si>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</si>
  <si>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</si>
  <si>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</si>
  <si>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</si>
  <si>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</si>
  <si>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</si>
  <si>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</si>
  <si>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</si>
  <si>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</si>
  <si>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</si>
  <si>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</si>
  <si>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</si>
  <si>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</si>
  <si>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</si>
  <si>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</si>
  <si>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</si>
  <si>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</si>
  <si>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</si>
  <si>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</si>
  <si>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</si>
  <si>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</si>
  <si>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</si>
  <si>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</si>
  <si>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</si>
  <si>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</si>
  <si>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</si>
  <si>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</si>
  <si>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</si>
  <si>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</si>
  <si>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</si>
  <si>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</si>
  <si>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</si>
  <si>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</si>
  <si>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</si>
  <si>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</si>
  <si>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</si>
  <si>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</si>
  <si>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</si>
  <si>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</si>
  <si>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</si>
  <si>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</si>
  <si>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</si>
  <si>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</si>
  <si>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</si>
  <si>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</si>
  <si>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</si>
  <si>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</si>
  <si>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</si>
  <si>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</si>
  <si>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</si>
  <si>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</si>
  <si>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</si>
  <si>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</si>
  <si>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</si>
  <si>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</si>
  <si>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</si>
  <si>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</si>
  <si>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</si>
  <si>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</si>
  <si>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</si>
  <si>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</si>
  <si>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</si>
  <si>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</si>
  <si>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</si>
  <si>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</si>
  <si>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</si>
  <si>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</si>
  <si>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</si>
  <si>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</si>
  <si>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</si>
  <si>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</si>
  <si>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</si>
  <si>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</si>
  <si>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</si>
  <si>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</si>
  <si>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</si>
  <si>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</si>
  <si>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</si>
  <si>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</si>
  <si>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</si>
  <si>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</si>
  <si>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</si>
  <si>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</si>
  <si>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</si>
  <si>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</si>
  <si>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</si>
  <si>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</si>
  <si>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</si>
  <si>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</si>
  <si>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</si>
  <si>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</si>
  <si>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</si>
  <si>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</si>
  <si>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</si>
  <si>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</si>
  <si>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</si>
  <si>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</si>
  <si>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</si>
  <si>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</si>
  <si>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</si>
  <si>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</si>
  <si>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</si>
  <si>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</si>
  <si>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</si>
  <si>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</si>
  <si>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</si>
  <si>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</si>
  <si>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</si>
  <si>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</si>
  <si>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</si>
  <si>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</si>
  <si>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</si>
  <si>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</si>
  <si>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</si>
  <si>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</si>
  <si>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</si>
  <si>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</si>
  <si>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</si>
  <si>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</si>
  <si>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</si>
  <si>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</si>
  <si>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</si>
  <si>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</si>
  <si>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</si>
  <si>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</si>
  <si>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</si>
  <si>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</si>
  <si>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</si>
  <si>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</si>
  <si>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</si>
  <si>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</si>
  <si>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</si>
  <si>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</si>
  <si>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</si>
  <si>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</si>
  <si>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</si>
  <si>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</si>
  <si>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</si>
  <si>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</si>
  <si>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</si>
  <si>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</si>
  <si>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</si>
  <si>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</si>
  <si>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</si>
  <si>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</si>
  <si>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</si>
  <si>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</si>
  <si>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</si>
  <si>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</si>
  <si>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</si>
  <si>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</si>
  <si>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</si>
  <si>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</si>
  <si>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</si>
  <si>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</si>
  <si>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</si>
  <si>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</si>
  <si>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</si>
  <si>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</si>
  <si>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</si>
  <si>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</si>
  <si>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</si>
  <si>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</si>
  <si>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</si>
  <si>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</si>
  <si>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</si>
  <si>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</si>
  <si>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</si>
  <si>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</si>
  <si>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</si>
  <si>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</si>
  <si>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</si>
  <si>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</si>
  <si>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</si>
  <si>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</si>
  <si>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</si>
  <si>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</si>
  <si>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</si>
  <si>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</si>
  <si>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</si>
  <si>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</si>
  <si>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</si>
  <si>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</si>
  <si>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</si>
  <si>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</si>
  <si>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</si>
  <si>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</si>
  <si>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</si>
  <si>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</si>
  <si>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</si>
  <si>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</si>
  <si>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</si>
  <si>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</si>
  <si>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</si>
  <si>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</si>
  <si>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</si>
  <si>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</si>
  <si>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</si>
  <si>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</si>
  <si>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</si>
  <si>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</si>
  <si>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</si>
  <si>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</si>
  <si>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</si>
  <si>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</si>
  <si>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</si>
  <si>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</si>
  <si>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</si>
  <si>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</si>
  <si>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</si>
  <si>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</si>
  <si>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</si>
  <si>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</si>
  <si>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</si>
  <si>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</si>
  <si>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</si>
  <si>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</si>
  <si>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</si>
  <si>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</si>
  <si>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</si>
  <si>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</si>
  <si>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</si>
  <si>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</si>
  <si>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</si>
  <si>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</si>
  <si>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</si>
  <si>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</si>
  <si>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</si>
  <si>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</si>
  <si>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</si>
  <si>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</si>
  <si>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</si>
  <si>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</si>
  <si>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</si>
  <si>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</si>
  <si>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</si>
  <si>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</si>
  <si>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</si>
  <si>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</si>
  <si>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</si>
  <si>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</si>
  <si>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</si>
  <si>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</si>
  <si>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</si>
  <si>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</si>
  <si>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</si>
  <si>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</si>
  <si>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</si>
  <si>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</si>
  <si>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</si>
  <si>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</si>
  <si>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</si>
  <si>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</si>
  <si>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</si>
  <si>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</si>
  <si>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</si>
  <si>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</si>
  <si>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</si>
  <si>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</si>
  <si>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</si>
  <si>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</si>
  <si>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</si>
  <si>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</si>
  <si>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</si>
  <si>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</si>
  <si>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</si>
  <si>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</si>
  <si>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</si>
  <si>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</si>
  <si>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</si>
  <si>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</si>
  <si>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</si>
  <si>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</si>
  <si>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</si>
  <si>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</si>
  <si>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</si>
  <si>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</si>
  <si>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</si>
  <si>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</si>
  <si>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</si>
  <si>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</si>
  <si>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</si>
  <si>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</si>
  <si>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</si>
  <si>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</si>
  <si>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</si>
  <si>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</si>
  <si>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</si>
  <si>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</si>
  <si>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</si>
  <si>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</si>
  <si>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</si>
  <si>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</si>
  <si>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</si>
  <si>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</si>
  <si>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</si>
  <si>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</si>
  <si>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</si>
  <si>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</si>
  <si>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</si>
  <si>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</si>
  <si>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</si>
  <si>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</si>
  <si>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</si>
  <si>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</si>
  <si>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</si>
  <si>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</si>
  <si>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</si>
  <si>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</si>
  <si>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</si>
  <si>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</si>
  <si>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</si>
  <si>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</si>
  <si>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</si>
  <si>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</si>
  <si>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</si>
  <si>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</si>
  <si>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</si>
  <si>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</si>
  <si>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</si>
  <si>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</si>
  <si>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</si>
  <si>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</si>
  <si>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</si>
  <si>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</si>
  <si>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</si>
  <si>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</si>
  <si>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</si>
  <si>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</si>
  <si>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</si>
  <si>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</si>
  <si>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</si>
  <si>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</si>
  <si>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</si>
  <si>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</si>
  <si>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</si>
  <si>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</si>
  <si>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</si>
  <si>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</si>
  <si>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</si>
  <si>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</si>
  <si>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</si>
  <si>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</si>
  <si>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</si>
  <si>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</si>
  <si>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</si>
  <si>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</si>
  <si>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</si>
  <si>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</si>
  <si>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</si>
  <si>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</si>
  <si>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</si>
  <si>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</si>
  <si>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</si>
  <si>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</si>
  <si>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</si>
  <si>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</si>
  <si>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</si>
  <si>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</si>
  <si>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</si>
  <si>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</si>
  <si>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</si>
  <si>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</si>
  <si>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</si>
  <si>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</si>
  <si>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</si>
  <si>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</si>
  <si>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</si>
  <si>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</si>
  <si>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</si>
  <si>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</si>
  <si>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</si>
  <si>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</si>
  <si>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</si>
  <si>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</si>
  <si>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</si>
  <si>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</si>
  <si>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</si>
  <si>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</si>
  <si>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</si>
  <si>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</si>
  <si>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</si>
  <si>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</si>
  <si>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</si>
  <si>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</si>
  <si>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</si>
  <si>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</si>
  <si>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</si>
  <si>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</si>
  <si>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</si>
  <si>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</si>
  <si>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</si>
  <si>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</si>
  <si>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</si>
  <si>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</si>
  <si>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</si>
  <si>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</si>
  <si>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</si>
  <si>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</si>
  <si>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</si>
  <si>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</si>
  <si>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</si>
  <si>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</si>
  <si>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</si>
  <si>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</si>
  <si>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</si>
  <si>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</si>
  <si>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</si>
  <si>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</si>
  <si>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</si>
  <si>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</si>
  <si>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</si>
  <si>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</si>
  <si>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</si>
  <si>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</si>
  <si>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</si>
  <si>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</si>
  <si>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</si>
  <si>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</si>
  <si>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</si>
  <si>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</si>
  <si>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</si>
  <si>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</si>
  <si>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</si>
  <si>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</si>
  <si>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</si>
  <si>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</si>
  <si>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</si>
  <si>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</si>
  <si>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</si>
  <si>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</si>
  <si>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</si>
  <si>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</si>
  <si>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</si>
  <si>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</si>
  <si>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</si>
  <si>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</si>
  <si>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</si>
  <si>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</si>
  <si>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</si>
  <si>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</si>
  <si>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</si>
  <si>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</si>
  <si>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</si>
  <si>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</si>
  <si>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</si>
  <si>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</si>
  <si>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</si>
  <si>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</si>
  <si>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</si>
  <si>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</si>
  <si>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</si>
  <si>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</si>
  <si>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</si>
  <si>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</si>
  <si>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</si>
  <si>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</si>
  <si>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</si>
  <si>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</si>
  <si>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</si>
  <si>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</si>
  <si>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</si>
  <si>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</si>
  <si>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</si>
  <si>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</si>
  <si>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</si>
  <si>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</si>
  <si>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</si>
  <si>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</si>
  <si>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</si>
  <si>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</si>
  <si>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</si>
  <si>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</si>
  <si>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</si>
  <si>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</si>
  <si>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</si>
  <si>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</si>
  <si>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</si>
  <si>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</si>
  <si>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</si>
  <si>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</si>
  <si>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</si>
  <si>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</si>
  <si>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</si>
  <si>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</si>
  <si>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</si>
  <si>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</si>
  <si>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</si>
  <si>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</si>
  <si>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</si>
  <si>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</si>
  <si>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</si>
  <si>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</si>
  <si>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</si>
  <si>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</si>
  <si>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</si>
  <si>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</si>
  <si>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</si>
  <si>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</si>
  <si>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</si>
  <si>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</si>
  <si>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</si>
  <si>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</si>
  <si>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</si>
  <si>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</si>
  <si>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</si>
  <si>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</si>
  <si>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</si>
  <si>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</si>
  <si>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</si>
  <si>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</si>
  <si>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</si>
  <si>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</si>
  <si>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</si>
  <si>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</si>
  <si>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</si>
  <si>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</si>
  <si>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</si>
  <si>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</si>
  <si>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</si>
  <si>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</si>
  <si>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</si>
  <si>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</si>
  <si>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</si>
  <si>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</si>
  <si>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</si>
  <si>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</si>
  <si>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</si>
  <si>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</si>
  <si>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</si>
  <si>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</si>
  <si>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</si>
  <si>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</si>
  <si>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</si>
  <si>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</si>
  <si>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</si>
  <si>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</si>
  <si>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</si>
  <si>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</si>
  <si>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</si>
  <si>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</si>
  <si>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</si>
  <si>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</si>
  <si>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</si>
  <si>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</si>
  <si>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</si>
  <si>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</si>
  <si>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</si>
  <si>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</si>
  <si>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</si>
  <si>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</si>
  <si>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</si>
  <si>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</si>
  <si>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</si>
  <si>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</si>
  <si>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</si>
  <si>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</si>
  <si>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</si>
  <si>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</si>
  <si>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</si>
  <si>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</si>
  <si>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</si>
  <si>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</si>
  <si>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</si>
  <si>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</si>
  <si>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</si>
  <si>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</si>
  <si>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</si>
  <si>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</si>
  <si>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</si>
  <si>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</si>
  <si>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</si>
  <si>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</si>
  <si>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</si>
  <si>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</si>
  <si>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</si>
  <si>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</si>
  <si>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</si>
  <si>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</si>
  <si>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</si>
  <si>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</si>
  <si>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</si>
  <si>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</si>
  <si>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</si>
  <si>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</si>
  <si>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</si>
  <si>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</si>
  <si>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</si>
  <si>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</si>
  <si>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</si>
  <si>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</si>
  <si>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</si>
  <si>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</si>
  <si>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</si>
  <si>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</si>
  <si>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</si>
  <si>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</si>
  <si>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</si>
  <si>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</si>
  <si>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</si>
  <si>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</si>
  <si>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</si>
  <si>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</si>
  <si>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</si>
  <si>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</si>
  <si>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</si>
  <si>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</si>
  <si>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</si>
  <si>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</si>
  <si>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</si>
  <si>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</si>
  <si>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</si>
  <si>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</si>
  <si>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</si>
  <si>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</si>
  <si>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</si>
  <si>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</si>
  <si>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</si>
  <si>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</si>
  <si>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</si>
  <si>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</si>
  <si>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</si>
  <si>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</si>
  <si>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</si>
  <si>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</si>
  <si>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</si>
  <si>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</si>
  <si>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</si>
  <si>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</si>
  <si>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</si>
  <si>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</si>
  <si>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</si>
  <si>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</si>
  <si>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</si>
  <si>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</si>
  <si>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</si>
  <si>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</si>
  <si>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</si>
  <si>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</si>
  <si>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</si>
  <si>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</si>
  <si>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</si>
  <si>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</si>
  <si>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</si>
  <si>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</si>
  <si>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</si>
  <si>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</si>
  <si>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</si>
  <si>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</si>
  <si>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</si>
  <si>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</si>
  <si>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</si>
  <si>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</si>
  <si>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</si>
  <si>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</si>
  <si>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</si>
  <si>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</si>
  <si>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</si>
  <si>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</si>
  <si>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</si>
  <si>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</si>
  <si>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</si>
  <si>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</si>
  <si>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</si>
  <si>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</si>
  <si>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</si>
  <si>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</si>
  <si>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</si>
  <si>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</si>
  <si>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</si>
  <si>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</si>
  <si>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</si>
  <si>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</si>
  <si>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</si>
  <si>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</si>
  <si>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</si>
  <si>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</si>
  <si>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</si>
  <si>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</si>
  <si>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</si>
  <si>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</si>
  <si>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</si>
  <si>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</si>
  <si>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</si>
  <si>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</si>
  <si>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</si>
  <si>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</si>
  <si>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</si>
  <si>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</si>
  <si>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</si>
  <si>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</si>
  <si>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</si>
  <si>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</si>
  <si>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</si>
  <si>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</si>
  <si>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</si>
  <si>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</si>
  <si>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</si>
  <si>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</si>
  <si>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</si>
  <si>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</si>
  <si>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</si>
  <si>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</si>
  <si>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</si>
  <si>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</si>
  <si>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</si>
  <si>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</si>
  <si>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</si>
  <si>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</si>
  <si>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</si>
  <si>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</si>
  <si>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</si>
  <si>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</si>
  <si>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</si>
  <si>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</si>
  <si>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</si>
  <si>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</si>
  <si>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</si>
  <si>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</si>
  <si>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</si>
  <si>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</si>
  <si>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</si>
  <si>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</si>
  <si>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</si>
  <si>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</si>
  <si>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</si>
  <si>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</si>
  <si>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</si>
  <si>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</si>
  <si>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</si>
  <si>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</si>
  <si>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</si>
  <si>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</si>
  <si>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</si>
  <si>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</si>
  <si>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</si>
  <si>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</si>
  <si>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</si>
  <si>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</si>
  <si>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</si>
  <si>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</si>
  <si>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</si>
  <si>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</si>
  <si>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</si>
  <si>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</si>
  <si>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</si>
  <si>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</si>
  <si>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</si>
  <si>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</si>
  <si>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</si>
  <si>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</si>
  <si>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</si>
  <si>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</si>
  <si>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</si>
  <si>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</si>
  <si>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</si>
  <si>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</si>
  <si>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</si>
  <si>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</si>
  <si>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</si>
  <si>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</si>
  <si>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</si>
  <si>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</si>
  <si>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</si>
  <si>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</si>
  <si>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</si>
  <si>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</si>
  <si>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</si>
  <si>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</si>
  <si>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</si>
  <si>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</si>
  <si>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</si>
  <si>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</si>
  <si>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</si>
  <si>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</si>
  <si>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</si>
  <si>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</si>
  <si>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</si>
  <si>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</si>
  <si>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</si>
  <si>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</si>
  <si>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</si>
  <si>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</si>
  <si>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</si>
  <si>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</si>
  <si>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</si>
  <si>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</si>
  <si>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</si>
  <si>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</si>
  <si>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</si>
  <si>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</si>
  <si>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</si>
  <si>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</si>
  <si>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</si>
  <si>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</si>
  <si>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</si>
  <si>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</si>
  <si>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</si>
  <si>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</si>
  <si>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</si>
  <si>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</si>
  <si>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</si>
  <si>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</si>
  <si>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</si>
  <si>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</si>
  <si>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</si>
  <si>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</si>
  <si>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</si>
  <si>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</si>
  <si>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</si>
  <si>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</si>
  <si>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</si>
  <si>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</si>
  <si>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</si>
  <si>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</si>
  <si>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</si>
  <si>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</si>
  <si>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</si>
  <si>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</si>
  <si>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</si>
  <si>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</si>
  <si>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</si>
  <si>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</si>
  <si>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</si>
  <si>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</si>
  <si>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</si>
  <si>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</si>
  <si>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</si>
  <si>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</si>
  <si>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</si>
  <si>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</si>
  <si>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</si>
  <si>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</si>
  <si>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</si>
  <si>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</si>
  <si>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</si>
  <si>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</si>
  <si>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</si>
  <si>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</si>
  <si>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</si>
  <si>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</si>
  <si>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</si>
  <si>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</si>
  <si>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</si>
  <si>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</si>
  <si>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</si>
  <si>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</si>
  <si>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</si>
  <si>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</si>
  <si>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</si>
  <si>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</si>
  <si>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</si>
  <si>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</si>
  <si>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</si>
  <si>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</si>
  <si>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</si>
  <si>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</si>
  <si>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</si>
  <si>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</si>
  <si>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</si>
  <si>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</si>
  <si>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</si>
  <si>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</si>
  <si>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</si>
  <si>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</si>
  <si>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</si>
  <si>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</si>
  <si>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</si>
  <si>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</si>
  <si>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</si>
  <si>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</si>
  <si>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</si>
  <si>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</si>
  <si>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</si>
  <si>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</si>
  <si>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</si>
  <si>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</si>
  <si>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</si>
  <si>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</si>
  <si>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</si>
  <si>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</si>
  <si>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</si>
  <si>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</si>
  <si>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</si>
  <si>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</si>
  <si>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</si>
  <si>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</si>
  <si>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</si>
  <si>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</si>
  <si>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</si>
  <si>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</si>
  <si>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</si>
  <si>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</si>
  <si>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</si>
  <si>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</si>
  <si>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</si>
  <si>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</si>
  <si>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</si>
  <si>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</si>
  <si>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</si>
  <si>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</si>
  <si>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</si>
  <si>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</si>
  <si>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</si>
  <si>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</si>
  <si>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</si>
  <si>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</si>
  <si>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</si>
  <si>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</si>
  <si>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</si>
  <si>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</si>
  <si>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</si>
  <si>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</si>
  <si>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</si>
  <si>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</si>
  <si>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</si>
  <si>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</si>
  <si>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</si>
  <si>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</si>
  <si>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</si>
  <si>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</si>
  <si>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</si>
  <si>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</si>
  <si>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</si>
  <si>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</si>
  <si>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</si>
  <si>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</si>
  <si>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</si>
  <si>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</si>
  <si>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</si>
  <si>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</si>
  <si>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</si>
  <si>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</si>
  <si>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</si>
  <si>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</si>
  <si>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</si>
  <si>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</si>
  <si>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</si>
  <si>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</si>
  <si>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</si>
  <si>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</si>
  <si>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</si>
  <si>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</si>
  <si>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</si>
  <si>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</si>
  <si>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</si>
  <si>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</si>
  <si>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</si>
  <si>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</si>
  <si>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</si>
  <si>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</si>
  <si>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</si>
  <si>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</si>
  <si>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</si>
  <si>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</si>
  <si>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</si>
  <si>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</si>
  <si>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</si>
  <si>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</si>
  <si>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</si>
  <si>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</si>
  <si>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</si>
  <si>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</si>
  <si>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</si>
  <si>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</si>
  <si>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</si>
  <si>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</si>
  <si>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</si>
  <si>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</si>
  <si>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</si>
  <si>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</si>
  <si>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</si>
  <si>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</si>
  <si>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</si>
  <si>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</si>
  <si>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</si>
  <si>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</si>
  <si>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</si>
  <si>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</si>
  <si>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</si>
  <si>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</si>
  <si>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</si>
  <si>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</si>
  <si>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</si>
  <si>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</si>
  <si>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</si>
  <si>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</si>
  <si>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</si>
  <si>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</si>
  <si>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</si>
  <si>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</si>
  <si>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</si>
  <si>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</si>
  <si>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</si>
  <si>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</si>
  <si>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</si>
  <si>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</si>
  <si>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</si>
  <si>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</si>
  <si>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</si>
  <si>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</si>
  <si>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</si>
  <si>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</si>
  <si>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</si>
  <si>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</si>
  <si>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</si>
  <si>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</si>
  <si>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</si>
  <si>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</si>
  <si>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</si>
  <si>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</si>
  <si>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</si>
  <si>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</si>
  <si>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</si>
  <si>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</si>
  <si>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</si>
  <si>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</si>
  <si>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</si>
  <si>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</si>
  <si>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</si>
  <si>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</si>
  <si>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</si>
  <si>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</si>
  <si>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</si>
  <si>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</si>
  <si>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</si>
  <si>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</si>
  <si>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</si>
  <si>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</si>
  <si>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</si>
  <si>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</si>
  <si>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</si>
  <si>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</si>
  <si>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</si>
  <si>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</si>
  <si>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</si>
  <si>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</si>
  <si>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</si>
  <si>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</si>
  <si>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</si>
  <si>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</si>
  <si>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</si>
  <si>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</si>
  <si>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</si>
  <si>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</si>
  <si>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</si>
  <si>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</si>
  <si>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</si>
  <si>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</si>
  <si>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</si>
  <si>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</si>
  <si>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</si>
  <si>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</si>
  <si>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</si>
  <si>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</si>
  <si>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</si>
  <si>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</si>
  <si>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</si>
  <si>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</si>
  <si>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</si>
  <si>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</si>
  <si>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</si>
  <si>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</si>
  <si>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</si>
  <si>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</si>
  <si>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</si>
  <si>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</si>
  <si>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</si>
  <si>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</si>
  <si>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</si>
  <si>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</si>
  <si>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</si>
  <si>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</si>
  <si>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</si>
  <si>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</si>
  <si>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</si>
  <si>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</si>
  <si>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</si>
  <si>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</si>
  <si>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</si>
  <si>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</si>
  <si>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</si>
  <si>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</si>
  <si>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</si>
  <si>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</si>
  <si>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</si>
  <si>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</si>
  <si>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</si>
  <si>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</si>
  <si>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</si>
  <si>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</si>
  <si>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</si>
  <si>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</si>
  <si>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</si>
  <si>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</si>
  <si>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</si>
  <si>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</si>
  <si>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</si>
  <si>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</si>
  <si>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</si>
  <si>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</si>
  <si>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</si>
  <si>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</si>
  <si>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</si>
  <si>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</si>
  <si>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</si>
  <si>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</si>
  <si>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</si>
  <si>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</si>
  <si>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</si>
  <si>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</si>
  <si>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</si>
  <si>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</si>
  <si>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</si>
  <si>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</si>
  <si>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</si>
  <si>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</si>
  <si>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</si>
  <si>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</si>
  <si>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</si>
  <si>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</si>
  <si>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</si>
  <si>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</si>
  <si>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</si>
  <si>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</si>
  <si>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</si>
  <si>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</si>
  <si>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</si>
  <si>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</si>
  <si>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</si>
  <si>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</si>
  <si>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</si>
  <si>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</si>
  <si>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</si>
  <si>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</si>
  <si>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</si>
  <si>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</si>
  <si>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</si>
  <si>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</si>
  <si>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</si>
  <si>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</si>
  <si>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</si>
  <si>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</si>
  <si>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</si>
  <si>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</si>
  <si>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</si>
  <si>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</si>
  <si>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</si>
  <si>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</si>
  <si>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</si>
  <si>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</si>
  <si>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</si>
  <si>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</si>
  <si>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</si>
  <si>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</si>
  <si>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</si>
  <si>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</si>
  <si>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</si>
  <si>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</si>
  <si>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</si>
  <si>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</si>
  <si>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</si>
  <si>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</si>
  <si>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</si>
  <si>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</si>
  <si>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</si>
  <si>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</si>
  <si>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</si>
  <si>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</si>
  <si>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</si>
  <si>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</si>
  <si>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</si>
  <si>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</si>
  <si>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</si>
  <si>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</si>
  <si>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</si>
  <si>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</si>
  <si>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</si>
  <si>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</si>
  <si>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</si>
  <si>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</si>
  <si>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</si>
  <si>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</si>
  <si>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</si>
  <si>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</si>
  <si>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</si>
  <si>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</si>
  <si>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</si>
  <si>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</si>
  <si>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</si>
  <si>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</si>
  <si>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</si>
  <si>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</si>
  <si>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</si>
  <si>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</si>
  <si>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</si>
  <si>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</si>
  <si>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</si>
  <si>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</si>
  <si>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</si>
  <si>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</si>
  <si>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</si>
  <si>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</si>
  <si>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</si>
  <si>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</si>
  <si>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</si>
  <si>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</si>
  <si>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</si>
  <si>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</si>
  <si>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</si>
  <si>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</si>
  <si>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</si>
  <si>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</si>
  <si>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</si>
  <si>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</si>
  <si>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</si>
  <si>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</si>
  <si>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</si>
  <si>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</si>
  <si>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</si>
  <si>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</si>
  <si>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</si>
  <si>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</si>
  <si>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</si>
  <si>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</si>
  <si>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</si>
  <si>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</si>
  <si>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</si>
  <si>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</si>
  <si>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</si>
  <si>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</si>
  <si>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</si>
  <si>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</si>
  <si>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</si>
  <si>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</si>
  <si>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</si>
  <si>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</si>
  <si>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</si>
  <si>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</si>
  <si>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</si>
  <si>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</si>
  <si>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</si>
  <si>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</si>
  <si>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</si>
  <si>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</si>
  <si>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</si>
  <si>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</si>
  <si>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</si>
  <si>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</si>
  <si>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</si>
  <si>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</si>
  <si>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</si>
  <si>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</si>
  <si>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</si>
  <si>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</si>
  <si>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</si>
  <si>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</si>
  <si>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</si>
  <si>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</si>
  <si>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</si>
  <si>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</si>
  <si>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</si>
  <si>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</si>
  <si>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</si>
  <si>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</si>
  <si>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</si>
  <si>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</si>
  <si>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</si>
  <si>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</si>
  <si>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</si>
  <si>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</si>
  <si>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</si>
  <si>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</si>
  <si>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</si>
  <si>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</si>
  <si>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</si>
  <si>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</si>
  <si>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</si>
  <si>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</si>
  <si>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</si>
  <si>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</si>
  <si>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</si>
  <si>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</si>
  <si>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</si>
  <si>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</si>
  <si>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</si>
  <si>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</si>
  <si>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</si>
  <si>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</si>
  <si>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</si>
  <si>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</si>
  <si>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</si>
  <si>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</si>
  <si>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</si>
  <si>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</si>
  <si>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</si>
  <si>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</si>
  <si>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</si>
  <si>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</si>
  <si>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</si>
  <si>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</si>
  <si>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</si>
  <si>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</si>
  <si>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</si>
  <si>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</si>
  <si>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</si>
  <si>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</si>
  <si>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</si>
  <si>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</si>
  <si>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</si>
  <si>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</si>
  <si>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</si>
  <si>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</si>
  <si>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</si>
  <si>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</si>
  <si>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</si>
  <si>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</si>
  <si>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</si>
  <si>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</si>
  <si>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</si>
  <si>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</si>
  <si>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</si>
  <si>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</si>
  <si>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</si>
  <si>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</si>
  <si>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</si>
  <si>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</si>
  <si>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</si>
  <si>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</si>
  <si>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</si>
  <si>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</si>
  <si>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</si>
  <si>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</si>
  <si>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</si>
  <si>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</si>
  <si>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</si>
  <si>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</si>
  <si>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</si>
  <si>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</si>
  <si>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</si>
  <si>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</si>
  <si>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</si>
  <si>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</si>
  <si>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</si>
  <si>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</si>
  <si>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</si>
  <si>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</si>
  <si>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</si>
  <si>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</si>
  <si>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</si>
  <si>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</si>
  <si>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</si>
  <si>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</si>
  <si>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</si>
  <si>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</si>
  <si>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</si>
  <si>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</si>
  <si>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</si>
  <si>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</si>
  <si>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</si>
  <si>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</si>
  <si>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</si>
  <si>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</si>
  <si>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</si>
  <si>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</si>
  <si>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</si>
  <si>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</si>
  <si>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</si>
  <si>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</si>
  <si>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</si>
  <si>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</si>
  <si>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</si>
  <si>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</si>
  <si>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</si>
  <si>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</si>
  <si>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</si>
  <si>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</si>
  <si>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</si>
  <si>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</si>
  <si>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</si>
  <si>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</si>
  <si>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</si>
  <si>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</si>
  <si>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</si>
  <si>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</si>
  <si>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</si>
  <si>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</si>
  <si>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</si>
  <si>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</si>
  <si>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</si>
  <si>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</si>
  <si>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</si>
  <si>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</si>
  <si>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</si>
  <si>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</si>
  <si>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</si>
  <si>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</si>
  <si>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</si>
  <si>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</si>
  <si>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</si>
  <si>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</si>
  <si>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</si>
  <si>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</si>
  <si>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</si>
  <si>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</si>
  <si>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</si>
  <si>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</si>
  <si>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</si>
  <si>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</si>
  <si>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</si>
  <si>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</si>
  <si>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</si>
  <si>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</si>
  <si>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</si>
  <si>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</si>
  <si>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</si>
  <si>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</si>
  <si>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</si>
  <si>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</si>
  <si>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</si>
  <si>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</si>
  <si>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</si>
  <si>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</si>
  <si>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</si>
  <si>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</si>
  <si>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</si>
  <si>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</si>
  <si>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</si>
  <si>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</si>
  <si>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</si>
  <si>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</si>
  <si>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</si>
  <si>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</si>
  <si>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</si>
  <si>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</si>
  <si>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</si>
  <si>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</si>
  <si>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</si>
  <si>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</si>
  <si>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</si>
  <si>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</si>
  <si>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</si>
  <si>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</si>
  <si>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</si>
  <si>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</si>
  <si>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</si>
  <si>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</si>
  <si>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</si>
  <si>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</si>
  <si>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</si>
  <si>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</si>
  <si>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</si>
  <si>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</si>
  <si>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</si>
  <si>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</si>
  <si>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</si>
  <si>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</si>
  <si>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</si>
  <si>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</si>
  <si>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</si>
  <si>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</si>
  <si>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</si>
  <si>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</si>
  <si>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</si>
  <si>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</si>
  <si>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</si>
  <si>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</si>
  <si>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</si>
  <si>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</si>
  <si>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</si>
  <si>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</si>
  <si>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</si>
  <si>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</si>
  <si>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</si>
  <si>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</si>
  <si>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</si>
  <si>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</si>
  <si>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</si>
  <si>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</si>
  <si>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</si>
  <si>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</si>
  <si>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</si>
  <si>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</si>
  <si>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</si>
  <si>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</si>
  <si>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</si>
  <si>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</si>
  <si>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</si>
  <si>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</si>
  <si>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</si>
  <si>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</si>
  <si>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</si>
  <si>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</si>
  <si>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</si>
  <si>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</si>
  <si>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</si>
  <si>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</si>
  <si>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</si>
  <si>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</si>
  <si>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</si>
  <si>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</si>
  <si>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</si>
  <si>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</si>
  <si>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</si>
  <si>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</si>
  <si>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</si>
  <si>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</si>
  <si>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</si>
  <si>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</si>
  <si>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</si>
  <si>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</si>
  <si>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</si>
  <si>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</si>
  <si>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</si>
  <si>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</si>
  <si>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</si>
  <si>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</si>
  <si>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</si>
  <si>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</si>
  <si>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</si>
  <si>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</si>
  <si>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</si>
  <si>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</si>
  <si>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</si>
  <si>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</si>
  <si>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</si>
  <si>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</si>
  <si>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</si>
  <si>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</si>
  <si>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</si>
  <si>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</si>
  <si>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</si>
  <si>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</si>
  <si>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</si>
  <si>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</si>
  <si>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</si>
  <si>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</si>
  <si>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</si>
  <si>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</si>
  <si>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</si>
  <si>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</si>
  <si>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</si>
  <si>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</si>
  <si>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</si>
  <si>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</si>
  <si>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</si>
  <si>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</si>
  <si>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</si>
  <si>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</si>
  <si>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</si>
  <si>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</si>
  <si>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</si>
  <si>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</si>
  <si>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</si>
  <si>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</si>
  <si>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</si>
  <si>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</si>
  <si>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</si>
  <si>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</si>
  <si>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</si>
  <si>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</si>
  <si>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</si>
  <si>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</si>
  <si>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</si>
  <si>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</si>
  <si>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</si>
  <si>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</si>
  <si>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</si>
  <si>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</si>
  <si>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</si>
  <si>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</si>
  <si>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</si>
  <si>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</si>
  <si>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</si>
  <si>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</si>
  <si>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</si>
  <si>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</si>
  <si>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</si>
  <si>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</si>
  <si>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</si>
  <si>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</si>
  <si>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</si>
  <si>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</si>
  <si>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</si>
  <si>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</si>
  <si>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</si>
  <si>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</si>
  <si>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</si>
  <si>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</si>
  <si>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</si>
  <si>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</si>
  <si>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</si>
  <si>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</si>
  <si>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</si>
  <si>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</si>
  <si>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</si>
  <si>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</si>
  <si>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</si>
  <si>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</si>
  <si>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</si>
  <si>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</si>
  <si>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</si>
  <si>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</si>
  <si>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</si>
  <si>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</si>
  <si>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</si>
  <si>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</si>
  <si>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</si>
  <si>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</si>
  <si>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</si>
  <si>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</si>
  <si>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</si>
  <si>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</si>
  <si>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</si>
  <si>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</si>
  <si>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</si>
  <si>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</si>
  <si>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</si>
  <si>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</si>
  <si>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</si>
  <si>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</si>
  <si>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</si>
  <si>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</si>
  <si>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</si>
  <si>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</si>
  <si>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</si>
  <si>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</si>
  <si>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</si>
  <si>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</si>
  <si>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</si>
  <si>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</si>
  <si>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</si>
  <si>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</si>
  <si>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</si>
  <si>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</si>
  <si>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</si>
  <si>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</si>
  <si>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</si>
  <si>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</si>
  <si>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</si>
  <si>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</si>
  <si>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</si>
  <si>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</si>
  <si>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</si>
  <si>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</si>
  <si>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</si>
  <si>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</si>
  <si>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</si>
  <si>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</si>
  <si>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</si>
  <si>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</si>
  <si>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</si>
  <si>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</si>
  <si>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</si>
  <si>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</si>
  <si>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</si>
  <si>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</si>
  <si>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</si>
  <si>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</si>
  <si>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</si>
  <si>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</si>
  <si>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</si>
  <si>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</si>
  <si>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</si>
  <si>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</si>
  <si>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</si>
  <si>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</si>
  <si>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</si>
  <si>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</si>
  <si>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</si>
  <si>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</si>
  <si>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</si>
  <si>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</si>
  <si>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</si>
  <si>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</si>
  <si>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</si>
  <si>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</si>
  <si>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</si>
  <si>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</si>
  <si>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</si>
  <si>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</si>
  <si>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</si>
  <si>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</si>
  <si>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</si>
  <si>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</si>
  <si>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</si>
  <si>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</si>
  <si>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</si>
  <si>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</si>
  <si>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</si>
  <si>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</si>
  <si>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</si>
  <si>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</si>
  <si>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</si>
  <si>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</si>
  <si>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</si>
  <si>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</si>
  <si>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</si>
  <si>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</si>
  <si>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</si>
  <si>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</si>
  <si>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</si>
  <si>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</si>
  <si>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</si>
  <si>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</si>
  <si>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</si>
  <si>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</si>
  <si>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</si>
  <si>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</si>
  <si>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</si>
  <si>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</si>
  <si>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</si>
  <si>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</si>
  <si>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</si>
  <si>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</si>
  <si>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</si>
  <si>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</si>
  <si>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</si>
  <si>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</si>
  <si>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</si>
  <si>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</si>
  <si>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</si>
  <si>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</si>
  <si>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</si>
  <si>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</si>
  <si>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</si>
  <si>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</si>
  <si>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</si>
  <si>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</si>
  <si>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</si>
  <si>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</si>
  <si>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</si>
  <si>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</si>
  <si>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</si>
  <si>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</si>
  <si>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</si>
  <si>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</si>
  <si>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</si>
  <si>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</si>
  <si>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</si>
  <si>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</si>
  <si>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</si>
  <si>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</si>
  <si>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</si>
  <si>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</si>
  <si>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</si>
  <si>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</si>
  <si>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</si>
  <si>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</si>
  <si>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</si>
  <si>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</si>
  <si>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</si>
  <si>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</si>
  <si>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</si>
  <si>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</si>
  <si>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</si>
  <si>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</si>
  <si>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</si>
  <si>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</si>
  <si>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</si>
  <si>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</si>
  <si>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</si>
  <si>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</si>
  <si>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</si>
  <si>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</si>
  <si>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</si>
  <si>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</si>
  <si>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</si>
  <si>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</si>
  <si>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</si>
  <si>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</si>
  <si>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</si>
  <si>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</si>
  <si>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</si>
  <si>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</si>
  <si>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</si>
  <si>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</si>
  <si>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</si>
  <si>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</si>
  <si>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</si>
  <si>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</si>
  <si>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</si>
  <si>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</si>
  <si>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</si>
  <si>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</si>
  <si>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</si>
  <si>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</si>
  <si>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</si>
  <si>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</si>
  <si>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</si>
  <si>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</si>
  <si>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</si>
  <si>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</si>
  <si>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</si>
  <si>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</si>
  <si>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</si>
  <si>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</si>
  <si>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</si>
  <si>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</si>
  <si>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</si>
  <si>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</si>
  <si>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</si>
  <si>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</si>
  <si>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</si>
  <si>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</si>
  <si>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</si>
  <si>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</si>
  <si>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</si>
  <si>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</si>
  <si>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</si>
  <si>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</si>
  <si>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</si>
  <si>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</si>
  <si>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</si>
  <si>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</si>
  <si>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</si>
  <si>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</si>
  <si>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</si>
  <si>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</si>
  <si>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</si>
  <si>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</si>
  <si>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</si>
  <si>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</si>
  <si>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</si>
  <si>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</si>
  <si>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</si>
  <si>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</si>
  <si>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</si>
  <si>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</si>
  <si>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</si>
  <si>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</si>
  <si>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</si>
  <si>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</si>
  <si>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</si>
  <si>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</si>
  <si>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</si>
  <si>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</si>
  <si>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</si>
  <si>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</si>
  <si>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</si>
  <si>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</si>
  <si>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</si>
  <si>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</si>
  <si>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</si>
  <si>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</si>
  <si>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</si>
  <si>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</si>
  <si>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</si>
  <si>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</si>
  <si>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</si>
  <si>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</si>
  <si>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</si>
  <si>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</si>
  <si>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</si>
  <si>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</si>
  <si>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</si>
  <si>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</si>
  <si>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</si>
  <si>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</si>
  <si>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</si>
  <si>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</si>
  <si>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</si>
  <si>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</si>
  <si>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</si>
  <si>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</si>
  <si>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</si>
  <si>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</si>
  <si>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</si>
  <si>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</si>
  <si>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</si>
  <si>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</si>
  <si>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</si>
  <si>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</si>
  <si>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</si>
  <si>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</si>
  <si>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</si>
  <si>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</si>
  <si>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</si>
  <si>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</si>
  <si>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</si>
  <si>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</si>
  <si>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</si>
  <si>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</si>
  <si>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</si>
  <si>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</si>
  <si>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</si>
  <si>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</si>
  <si>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</si>
  <si>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</si>
  <si>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</si>
  <si>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</si>
  <si>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</si>
  <si>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</si>
  <si>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</si>
  <si>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</si>
  <si>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</si>
  <si>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</si>
  <si>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</si>
  <si>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</si>
  <si>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</si>
  <si>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</si>
  <si>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</si>
  <si>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</si>
  <si>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</si>
  <si>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</si>
  <si>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</si>
  <si>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</si>
  <si>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</si>
  <si>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</si>
  <si>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</si>
  <si>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</si>
  <si>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</si>
  <si>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</si>
  <si>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</si>
  <si>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</si>
  <si>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</si>
  <si>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</si>
  <si>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</si>
  <si>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</si>
  <si>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</si>
  <si>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</si>
  <si>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</si>
  <si>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</si>
  <si>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</si>
  <si>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</si>
  <si>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</si>
  <si>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</si>
  <si>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</si>
  <si>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</si>
  <si>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</si>
  <si>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</si>
  <si>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</si>
  <si>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</si>
  <si>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</si>
  <si>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</si>
  <si>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</si>
  <si>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</si>
  <si>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</si>
  <si>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</si>
  <si>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</si>
  <si>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</si>
  <si>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</si>
  <si>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</si>
  <si>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</si>
  <si>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</si>
  <si>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</si>
  <si>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</si>
  <si>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</si>
  <si>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</si>
  <si>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</si>
  <si>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</si>
  <si>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</si>
  <si>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</si>
  <si>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</si>
  <si>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</si>
  <si>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</si>
  <si>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</si>
  <si>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</si>
  <si>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</si>
  <si>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</si>
  <si>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</si>
  <si>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</si>
  <si>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</si>
  <si>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</si>
  <si>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</si>
  <si>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</si>
  <si>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</si>
  <si>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</si>
  <si>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</si>
  <si>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</si>
  <si>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</si>
  <si>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</si>
  <si>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</si>
  <si>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</si>
  <si>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</si>
  <si>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</si>
  <si>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</si>
  <si>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</si>
  <si>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</si>
  <si>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</si>
  <si>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</si>
  <si>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</si>
  <si>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</si>
  <si>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</si>
  <si>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</si>
  <si>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</si>
  <si>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</si>
  <si>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</si>
  <si>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</si>
  <si>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</si>
  <si>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</si>
  <si>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</si>
  <si>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</si>
  <si>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</si>
  <si>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</si>
  <si>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</si>
  <si>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</si>
  <si>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</si>
  <si>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</si>
  <si>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</si>
  <si>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</si>
  <si>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</si>
  <si>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</si>
  <si>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</si>
  <si>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</si>
  <si>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</si>
  <si>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</si>
  <si>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</si>
  <si>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</si>
  <si>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</si>
  <si>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</si>
  <si>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</si>
  <si>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</si>
  <si>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</si>
  <si>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</si>
  <si>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</si>
  <si>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</si>
  <si>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</si>
  <si>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</si>
  <si>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</si>
  <si>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</si>
  <si>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</si>
  <si>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</si>
  <si>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</si>
  <si>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</si>
  <si>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</si>
  <si>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</si>
  <si>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</si>
  <si>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</si>
  <si>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</si>
  <si>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</si>
  <si>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</si>
  <si>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</si>
  <si>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</si>
  <si>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</si>
  <si>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</si>
  <si>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</si>
  <si>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</si>
  <si>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</si>
  <si>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</si>
  <si>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</si>
  <si>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</si>
  <si>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</si>
  <si>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</si>
  <si>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</si>
  <si>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</si>
  <si>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</si>
  <si>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</si>
  <si>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</si>
  <si>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</si>
  <si>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</si>
  <si>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</si>
  <si>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</si>
  <si>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</si>
  <si>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</si>
  <si>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</si>
  <si>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</si>
  <si>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</si>
  <si>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</si>
  <si>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</si>
  <si>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</si>
  <si>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</si>
  <si>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</si>
  <si>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</si>
  <si>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</si>
  <si>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</si>
  <si>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</si>
  <si>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</si>
  <si>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</si>
  <si>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</si>
  <si>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</si>
  <si>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</si>
  <si>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</si>
  <si>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</si>
  <si>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</si>
  <si>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</si>
  <si>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</si>
  <si>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</si>
  <si>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</si>
  <si>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</si>
  <si>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</si>
  <si>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</si>
  <si>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</si>
  <si>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</si>
  <si>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</si>
  <si>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</si>
  <si>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</si>
  <si>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</si>
  <si>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</si>
  <si>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</si>
  <si>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</si>
  <si>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</si>
  <si>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</si>
  <si>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</si>
  <si>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</si>
  <si>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</si>
  <si>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</si>
  <si>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</si>
  <si>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</si>
  <si>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</si>
  <si>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</si>
  <si>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</si>
  <si>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</si>
  <si>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</si>
  <si>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</si>
  <si>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</si>
  <si>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</si>
  <si>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</si>
  <si>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</si>
  <si>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</si>
  <si>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</si>
  <si>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</si>
  <si>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</si>
  <si>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</si>
  <si>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</si>
  <si>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</si>
  <si>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</si>
  <si>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</si>
  <si>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</si>
  <si>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</si>
  <si>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</si>
  <si>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</si>
  <si>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</si>
  <si>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</si>
  <si>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</si>
  <si>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</si>
  <si>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</si>
  <si>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</si>
  <si>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</si>
  <si>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</si>
  <si>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</si>
  <si>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</si>
  <si>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</si>
  <si>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</si>
  <si>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</si>
  <si>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</si>
  <si>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</si>
  <si>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</si>
  <si>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</si>
  <si>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</si>
  <si>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</si>
  <si>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</si>
  <si>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</si>
  <si>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</si>
  <si>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</si>
  <si>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</si>
  <si>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</si>
  <si>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</si>
  <si>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</si>
  <si>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</si>
  <si>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</si>
  <si>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</si>
  <si>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</si>
  <si>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</si>
  <si>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</si>
  <si>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</si>
  <si>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</si>
  <si>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</si>
  <si>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</si>
  <si>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</si>
  <si>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</si>
  <si>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</si>
  <si>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</si>
  <si>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</si>
  <si>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</si>
  <si>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</si>
  <si>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</si>
  <si>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</si>
  <si>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</si>
  <si>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</si>
  <si>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</si>
  <si>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</si>
  <si>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</si>
  <si>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</si>
  <si>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</si>
  <si>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</si>
  <si>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</si>
  <si>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</si>
  <si>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</si>
  <si>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</si>
  <si>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</si>
  <si>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</si>
  <si>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</si>
  <si>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</si>
  <si>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</si>
  <si>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</si>
  <si>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</si>
  <si>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</si>
  <si>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</si>
  <si>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</si>
  <si>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</si>
  <si>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</si>
  <si>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</si>
  <si>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</si>
  <si>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</si>
  <si>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</si>
  <si>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</si>
  <si>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</si>
  <si>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</si>
  <si>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</si>
  <si>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</si>
  <si>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</si>
  <si>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</si>
  <si>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</si>
  <si>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</si>
  <si>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</si>
  <si>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</si>
  <si>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</si>
  <si>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</si>
  <si>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</si>
  <si>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</si>
  <si>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</si>
  <si>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</si>
  <si>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</si>
  <si>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</si>
  <si>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</si>
  <si>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</si>
  <si>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</si>
  <si>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</si>
  <si>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</si>
  <si>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</si>
  <si>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</si>
  <si>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</si>
  <si>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</si>
  <si>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</si>
  <si>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</si>
  <si>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</si>
  <si>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</si>
  <si>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</si>
  <si>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</si>
  <si>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</si>
  <si>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</si>
  <si>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</si>
  <si>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</si>
  <si>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</si>
  <si>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</si>
  <si>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</si>
  <si>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</si>
  <si>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</si>
  <si>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</si>
  <si>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</si>
  <si>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</si>
  <si>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</si>
  <si>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</si>
  <si>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</si>
  <si>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</si>
  <si>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</si>
  <si>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</si>
  <si>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</si>
  <si>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</si>
  <si>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</si>
  <si>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</si>
  <si>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</si>
  <si>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</si>
  <si>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</si>
  <si>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</si>
  <si>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</si>
  <si>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</si>
  <si>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</si>
  <si>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</si>
  <si>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</si>
  <si>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</si>
  <si>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</si>
  <si>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</si>
  <si>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</si>
  <si>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</si>
  <si>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</si>
  <si>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</si>
  <si>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</si>
  <si>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</si>
  <si>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</si>
  <si>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</si>
  <si>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</si>
  <si>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</si>
  <si>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</si>
  <si>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</si>
  <si>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</si>
  <si>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</si>
  <si>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</si>
  <si>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</si>
  <si>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</si>
  <si>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</si>
  <si>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</si>
  <si>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</si>
  <si>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</si>
  <si>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</si>
  <si>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</si>
  <si>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</si>
  <si>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</si>
  <si>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</si>
  <si>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</si>
  <si>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</si>
  <si>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</si>
  <si>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</si>
  <si>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</si>
  <si>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</si>
  <si>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</si>
  <si>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</si>
  <si>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</si>
  <si>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</si>
  <si>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</si>
  <si>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</si>
  <si>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</si>
  <si>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</si>
  <si>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</si>
  <si>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</si>
  <si>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</si>
  <si>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</si>
  <si>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</si>
  <si>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</si>
  <si>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</si>
  <si>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</si>
  <si>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</si>
  <si>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</si>
  <si>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</si>
  <si>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</si>
  <si>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</si>
  <si>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</si>
  <si>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</si>
  <si>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</si>
  <si>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</si>
  <si>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</si>
  <si>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</si>
  <si>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</si>
  <si>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</si>
  <si>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</si>
  <si>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</si>
  <si>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</si>
  <si>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</si>
  <si>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</si>
  <si>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</si>
  <si>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</si>
  <si>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</si>
  <si>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</si>
  <si>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</si>
  <si>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</si>
  <si>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</si>
  <si>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</si>
  <si>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</si>
  <si>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</si>
  <si>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</si>
  <si>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</si>
  <si>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</si>
  <si>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</si>
  <si>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</si>
  <si>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</si>
  <si>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</si>
  <si>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</si>
  <si>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</si>
  <si>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</si>
  <si>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</si>
  <si>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</si>
  <si>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</si>
  <si>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</si>
  <si>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</si>
  <si>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</si>
  <si>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</si>
  <si>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</si>
  <si>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</si>
  <si>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</si>
  <si>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</si>
  <si>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</si>
  <si>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</si>
  <si>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</si>
  <si>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</si>
  <si>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</si>
  <si>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</si>
  <si>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</si>
  <si>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</si>
  <si>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</si>
  <si>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</si>
  <si>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</si>
  <si>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</si>
  <si>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</si>
  <si>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</si>
  <si>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</si>
  <si>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</si>
  <si>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</si>
  <si>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</si>
  <si>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</si>
  <si>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</si>
  <si>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</si>
  <si>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</si>
  <si>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</si>
  <si>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</si>
  <si>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</si>
  <si>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</si>
  <si>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</si>
  <si>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</si>
  <si>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</si>
  <si>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</si>
  <si>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</si>
  <si>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</si>
  <si>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</si>
  <si>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</si>
  <si>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</si>
  <si>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</si>
  <si>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</si>
  <si>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</si>
  <si>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</si>
  <si>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</si>
  <si>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</si>
  <si>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</si>
  <si>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</si>
  <si>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</si>
  <si>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</si>
  <si>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</si>
  <si>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</si>
  <si>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</si>
  <si>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</si>
  <si>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</si>
  <si>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</si>
  <si>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</si>
  <si>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</si>
  <si>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</si>
  <si>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</si>
  <si>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</si>
  <si>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</si>
  <si>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</si>
  <si>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</si>
  <si>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</si>
  <si>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</si>
  <si>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</si>
  <si>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</si>
  <si>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</si>
  <si>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</si>
  <si>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</si>
  <si>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</si>
  <si>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</si>
  <si>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</si>
  <si>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</si>
  <si>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</si>
  <si>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</si>
  <si>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</si>
  <si>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</si>
  <si>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</si>
  <si>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</si>
  <si>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</si>
  <si>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</si>
  <si>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</si>
  <si>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</si>
  <si>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</si>
  <si>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</si>
  <si>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</si>
  <si>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</si>
  <si>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</si>
  <si>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</si>
  <si>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</si>
  <si>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</si>
  <si>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</si>
  <si>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</si>
  <si>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</si>
  <si>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</si>
  <si>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</si>
  <si>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</si>
  <si>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</si>
  <si>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</si>
  <si>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</si>
  <si>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</si>
  <si>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</si>
  <si>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</si>
  <si>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</si>
  <si>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</si>
  <si>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</si>
  <si>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</si>
  <si>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</si>
  <si>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</si>
  <si>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</si>
  <si>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</si>
  <si>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</si>
  <si>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</si>
  <si>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</si>
  <si>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</si>
  <si>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</si>
  <si>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</si>
  <si>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</si>
  <si>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</si>
  <si>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</si>
  <si>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</si>
  <si>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</si>
  <si>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</si>
  <si>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</si>
  <si>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</si>
  <si>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</si>
  <si>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</si>
  <si>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</si>
  <si>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</si>
  <si>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</si>
  <si>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</si>
  <si>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</si>
  <si>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</si>
  <si>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</si>
  <si>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</si>
  <si>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</si>
  <si>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</si>
  <si>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</si>
  <si>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</si>
  <si>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</si>
  <si>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</si>
  <si>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</si>
  <si>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</si>
  <si>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</si>
  <si>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</si>
  <si>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</si>
  <si>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</si>
  <si>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</si>
  <si>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</si>
  <si>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</si>
  <si>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</si>
  <si>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</si>
  <si>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</si>
  <si>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</si>
  <si>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</si>
  <si>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</si>
  <si>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</si>
  <si>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</si>
  <si>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</si>
  <si>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</si>
  <si>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</si>
  <si>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</si>
  <si>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</si>
  <si>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</si>
  <si>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</si>
  <si>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</si>
  <si>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</si>
  <si>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</si>
  <si>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</si>
  <si>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</si>
  <si>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</si>
  <si>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</si>
  <si>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</si>
  <si>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</si>
  <si>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</si>
  <si>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</si>
  <si>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</si>
  <si>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</si>
  <si>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</si>
  <si>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</si>
  <si>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</si>
  <si>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</si>
  <si>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</si>
  <si>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</si>
  <si>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</si>
  <si>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</si>
  <si>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</si>
  <si>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</si>
  <si>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</si>
  <si>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</si>
  <si>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</si>
  <si>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</si>
  <si>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</si>
  <si>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</si>
  <si>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</si>
  <si>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</si>
  <si>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</si>
  <si>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</si>
  <si>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</si>
  <si>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</si>
  <si>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</si>
  <si>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</si>
  <si>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</si>
  <si>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</si>
  <si>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</si>
  <si>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</si>
  <si>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</si>
  <si>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</si>
  <si>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</si>
  <si>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</si>
  <si>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</si>
  <si>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</si>
  <si>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</si>
  <si>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</si>
  <si>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</si>
  <si>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</si>
  <si>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</si>
  <si>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</si>
  <si>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</si>
  <si>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</si>
  <si>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</si>
  <si>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</si>
  <si>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</si>
  <si>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</si>
  <si>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</si>
  <si>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</si>
  <si>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</si>
  <si>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</si>
  <si>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</si>
  <si>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</si>
  <si>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</si>
  <si>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</si>
  <si>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</si>
  <si>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</si>
  <si>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</si>
  <si>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</si>
  <si>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</si>
  <si>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</si>
  <si>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</si>
  <si>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</si>
  <si>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</si>
  <si>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</si>
  <si>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</si>
  <si>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</si>
  <si>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</si>
  <si>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</si>
  <si>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</si>
  <si>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</si>
  <si>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</si>
  <si>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</si>
  <si>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</si>
  <si>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</si>
  <si>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</si>
  <si>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</si>
  <si>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</si>
  <si>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</si>
  <si>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</si>
  <si>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</si>
  <si>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</si>
  <si>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</si>
  <si>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</si>
  <si>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</si>
  <si>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</si>
  <si>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</si>
  <si>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</si>
  <si>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</si>
  <si>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</si>
  <si>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</si>
  <si>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</si>
  <si>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</si>
  <si>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</si>
  <si>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</si>
  <si>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</si>
  <si>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</si>
  <si>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</si>
  <si>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</si>
  <si>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</si>
  <si>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</si>
  <si>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</si>
  <si>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</si>
  <si>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</si>
  <si>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</si>
  <si>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</si>
  <si>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</si>
  <si>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</si>
  <si>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</si>
  <si>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</si>
  <si>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</si>
  <si>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</si>
  <si>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</si>
  <si>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</si>
  <si>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</si>
  <si>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</si>
  <si>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</si>
  <si>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</si>
  <si>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</si>
  <si>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</si>
  <si>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</si>
  <si>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</si>
  <si>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</si>
  <si>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</si>
  <si>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</si>
  <si>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</si>
  <si>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</si>
  <si>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</si>
  <si>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</si>
  <si>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</si>
  <si>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</si>
  <si>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</si>
  <si>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</si>
  <si>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</si>
  <si>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</si>
  <si>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</si>
  <si>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</si>
  <si>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</si>
  <si>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</si>
  <si>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</si>
  <si>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</si>
  <si>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</si>
  <si>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</si>
  <si>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</si>
  <si>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</si>
  <si>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</si>
  <si>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</si>
  <si>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</si>
  <si>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</si>
  <si>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</si>
  <si>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</si>
  <si>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</si>
  <si>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</si>
  <si>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</si>
  <si>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</si>
  <si>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</si>
  <si>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</si>
  <si>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</si>
  <si>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</si>
  <si>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</si>
  <si>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</si>
  <si>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</si>
  <si>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</si>
  <si>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</si>
  <si>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</si>
  <si>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</si>
  <si>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</si>
  <si>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</si>
  <si>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</si>
  <si>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</si>
  <si>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</si>
  <si>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</si>
  <si>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</si>
  <si>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</si>
  <si>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</si>
  <si>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</si>
  <si>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</si>
  <si>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</si>
  <si>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</si>
  <si>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</si>
  <si>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</si>
  <si>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</si>
  <si>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</si>
  <si>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</si>
  <si>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</si>
  <si>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</si>
  <si>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</si>
  <si>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</si>
  <si>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</si>
  <si>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</si>
  <si>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</si>
  <si>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</si>
  <si>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</si>
  <si>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</si>
  <si>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</si>
  <si>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</si>
  <si>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</si>
  <si>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</si>
  <si>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</si>
  <si>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</si>
  <si>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</si>
  <si>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</si>
  <si>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</si>
  <si>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</si>
  <si>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</si>
  <si>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</si>
  <si>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</si>
  <si>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</si>
  <si>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</si>
  <si>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</si>
  <si>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</si>
  <si>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</si>
  <si>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</si>
  <si>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</si>
  <si>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</si>
  <si>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</si>
  <si>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</si>
  <si>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</si>
  <si>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</si>
  <si>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</si>
  <si>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</si>
  <si>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</si>
  <si>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</si>
  <si>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</si>
  <si>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</si>
  <si>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</si>
  <si>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</si>
  <si>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</si>
  <si>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</si>
  <si>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</si>
  <si>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</si>
  <si>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</si>
  <si>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</si>
  <si>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</si>
  <si>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</si>
  <si>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</si>
  <si>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</si>
  <si>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</si>
  <si>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</si>
  <si>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</si>
  <si>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</si>
  <si>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</si>
  <si>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</si>
  <si>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</si>
  <si>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</si>
  <si>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</si>
  <si>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</si>
  <si>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</si>
  <si>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</si>
  <si>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</si>
  <si>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</si>
  <si>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</si>
  <si>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</si>
  <si>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</si>
  <si>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</si>
  <si>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</si>
  <si>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</si>
  <si>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</si>
  <si>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</si>
  <si>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</si>
  <si>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</si>
  <si>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</si>
  <si>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</si>
  <si>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</si>
  <si>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</si>
  <si>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</si>
  <si>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</si>
  <si>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</si>
  <si>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</si>
  <si>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</si>
  <si>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</si>
  <si>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</si>
  <si>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</si>
  <si>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</si>
  <si>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</si>
  <si>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</si>
  <si>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</si>
  <si>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</si>
  <si>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</si>
  <si>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</si>
  <si>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</si>
  <si>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</si>
  <si>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</si>
  <si>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</si>
  <si>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</si>
  <si>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</si>
  <si>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</si>
  <si>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</si>
  <si>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</si>
  <si>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</si>
  <si>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</si>
  <si>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</si>
  <si>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</si>
  <si>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</si>
  <si>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</si>
  <si>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</si>
  <si>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</si>
  <si>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</si>
  <si>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</si>
  <si>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</si>
  <si>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</si>
  <si>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</si>
  <si>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</si>
  <si>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</si>
  <si>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</si>
  <si>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</si>
  <si>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</si>
  <si>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</si>
  <si>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</si>
  <si>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</si>
  <si>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</si>
  <si>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</si>
  <si>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</si>
  <si>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</si>
  <si>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</si>
  <si>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</si>
  <si>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</si>
  <si>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</si>
  <si>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</si>
  <si>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</si>
  <si>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</si>
  <si>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</si>
  <si>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</si>
  <si>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</si>
  <si>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</si>
  <si>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</si>
  <si>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</si>
  <si>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</si>
  <si>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</si>
  <si>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</si>
  <si>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</si>
  <si>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</si>
  <si>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</si>
  <si>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</si>
  <si>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</si>
  <si>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</si>
  <si>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</si>
  <si>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</si>
  <si>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</si>
  <si>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</si>
  <si>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</si>
  <si>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</si>
  <si>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</si>
  <si>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</si>
  <si>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</si>
  <si>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</si>
  <si>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</si>
  <si>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</si>
  <si>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</si>
  <si>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</si>
  <si>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</si>
  <si>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</si>
  <si>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</si>
  <si>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</si>
  <si>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</si>
  <si>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</si>
  <si>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</si>
  <si>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</si>
  <si>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</si>
  <si>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</si>
  <si>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</si>
  <si>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</si>
  <si>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</si>
  <si>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</si>
  <si>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</si>
  <si>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</si>
  <si>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</si>
  <si>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</si>
  <si>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</si>
  <si>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</si>
  <si>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</si>
  <si>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</si>
  <si>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</si>
  <si>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</si>
  <si>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</si>
  <si>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</si>
  <si>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</si>
  <si>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</si>
  <si>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</si>
  <si>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</si>
  <si>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</si>
  <si>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</si>
  <si>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</si>
  <si>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</si>
  <si>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</si>
  <si>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</si>
  <si>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</si>
  <si>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</si>
  <si>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</si>
  <si>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</si>
  <si>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</si>
  <si>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</si>
  <si>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</si>
  <si>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</si>
  <si>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</si>
  <si>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</si>
  <si>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</si>
  <si>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</si>
  <si>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</si>
  <si>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</si>
  <si>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</si>
  <si>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</si>
  <si>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</si>
  <si>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</si>
  <si>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</si>
  <si>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</si>
  <si>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</si>
  <si>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</si>
  <si>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</si>
  <si>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</si>
  <si>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</si>
  <si>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</si>
  <si>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</si>
  <si>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</si>
  <si>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</si>
  <si>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</si>
  <si>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</si>
  <si>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</si>
  <si>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</si>
  <si>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</si>
  <si>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</si>
  <si>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</si>
  <si>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</si>
  <si>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</si>
  <si>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</si>
  <si>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</si>
  <si>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</si>
  <si>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</si>
  <si>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</si>
  <si>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</si>
  <si>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</si>
  <si>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</si>
  <si>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</si>
  <si>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</si>
  <si>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</si>
  <si>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</si>
  <si>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</si>
  <si>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</si>
  <si>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</si>
  <si>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</si>
  <si>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</si>
  <si>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</si>
  <si>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</si>
  <si>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</si>
  <si>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</si>
  <si>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</si>
  <si>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</si>
  <si>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</si>
  <si>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</si>
  <si>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</si>
  <si>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</si>
  <si>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</si>
  <si>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</si>
  <si>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</si>
  <si>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</si>
  <si>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</si>
  <si>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</si>
  <si>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</si>
  <si>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</si>
  <si>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</si>
  <si>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</si>
  <si>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</si>
  <si>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</si>
  <si>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</si>
  <si>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</si>
  <si>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</si>
  <si>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</si>
  <si>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</si>
  <si>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</si>
  <si>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</si>
  <si>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</si>
  <si>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</si>
  <si>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</si>
  <si>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</si>
  <si>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</si>
  <si>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</si>
  <si>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</si>
  <si>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</si>
  <si>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</si>
  <si>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</si>
  <si>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</si>
  <si>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</si>
  <si>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</si>
  <si>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</si>
  <si>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</si>
  <si>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</si>
  <si>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</si>
  <si>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</si>
  <si>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</si>
  <si>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</si>
  <si>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</si>
  <si>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</si>
  <si>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</si>
  <si>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</si>
  <si>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</si>
  <si>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</si>
  <si>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</si>
  <si>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</si>
  <si>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</si>
  <si>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</si>
  <si>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</si>
  <si>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</si>
  <si>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</si>
  <si>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</si>
  <si>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</si>
  <si>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</si>
  <si>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</si>
  <si>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</si>
  <si>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</si>
  <si>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</si>
  <si>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</si>
  <si>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</si>
  <si>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</si>
  <si>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</si>
  <si>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</si>
  <si>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</si>
  <si>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</si>
  <si>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</si>
  <si>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</si>
  <si>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</si>
  <si>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</si>
  <si>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</si>
  <si>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</si>
  <si>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</si>
  <si>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</si>
  <si>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</si>
  <si>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</si>
  <si>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</si>
  <si>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</si>
  <si>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</si>
  <si>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</si>
  <si>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</si>
  <si>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</si>
  <si>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</si>
  <si>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</si>
  <si>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</si>
  <si>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</si>
  <si>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</si>
  <si>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</si>
  <si>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</si>
  <si>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</si>
  <si>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</si>
  <si>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</si>
  <si>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</si>
  <si>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</si>
  <si>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</si>
  <si>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</si>
  <si>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</si>
  <si>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</si>
  <si>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</si>
  <si>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</si>
  <si>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</si>
  <si>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</si>
  <si>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</si>
  <si>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</si>
  <si>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</si>
  <si>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</si>
  <si>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</si>
  <si>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</si>
  <si>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</si>
  <si>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</si>
  <si>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</si>
  <si>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</si>
  <si>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</si>
  <si>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</si>
  <si>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</si>
  <si>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</si>
  <si>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</si>
  <si>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</si>
  <si>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</si>
  <si>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</si>
  <si>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</si>
  <si>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</si>
  <si>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</si>
  <si>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</si>
  <si>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</si>
  <si>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</si>
  <si>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</si>
  <si>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</si>
  <si>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</si>
  <si>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</si>
  <si>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</si>
  <si>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</si>
  <si>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</si>
  <si>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</si>
  <si>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</si>
  <si>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</si>
  <si>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</si>
  <si>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</si>
  <si>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</si>
  <si>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</si>
  <si>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</si>
  <si>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</si>
  <si>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</si>
  <si>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</si>
  <si>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</si>
  <si>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</si>
  <si>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</si>
  <si>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</si>
  <si>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</si>
  <si>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</si>
  <si>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</si>
  <si>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</si>
  <si>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</si>
  <si>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</si>
  <si>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</si>
  <si>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</si>
  <si>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</si>
  <si>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</si>
  <si>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</si>
  <si>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</si>
  <si>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</si>
  <si>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</si>
  <si>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</si>
  <si>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</si>
  <si>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</si>
  <si>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</si>
  <si>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</si>
  <si>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</si>
  <si>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</si>
  <si>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</si>
  <si>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</si>
  <si>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</si>
  <si>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</si>
  <si>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</si>
  <si>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</si>
  <si>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</si>
  <si>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</si>
  <si>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</si>
  <si>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</si>
  <si>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</si>
  <si>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</si>
  <si>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</si>
  <si>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</si>
  <si>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</si>
  <si>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</si>
  <si>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</si>
  <si>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</si>
  <si>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</si>
  <si>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</si>
  <si>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</si>
  <si>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</si>
  <si>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</si>
  <si>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</si>
  <si>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</si>
  <si>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</si>
  <si>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</si>
  <si>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</si>
  <si>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</si>
  <si>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</si>
  <si>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</si>
  <si>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</si>
  <si>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</si>
  <si>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</si>
  <si>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</si>
  <si>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</si>
  <si>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</si>
  <si>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</si>
  <si>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</si>
  <si>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</si>
  <si>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</si>
  <si>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</si>
  <si>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</si>
  <si>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</si>
  <si>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</si>
  <si>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</si>
  <si>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</si>
  <si>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</si>
  <si>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</si>
  <si>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</si>
  <si>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</si>
  <si>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</si>
  <si>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</si>
  <si>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</si>
  <si>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</si>
  <si>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</si>
  <si>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</si>
  <si>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</si>
  <si>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</si>
  <si>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</si>
  <si>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</si>
  <si>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</si>
  <si>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</si>
  <si>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</si>
  <si>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</si>
  <si>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</si>
  <si>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</si>
  <si>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</si>
  <si>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</si>
  <si>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</si>
  <si>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</si>
  <si>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</si>
  <si>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</si>
  <si>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</si>
  <si>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</si>
  <si>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</si>
  <si>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</si>
  <si>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</si>
  <si>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</si>
  <si>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</si>
  <si>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</si>
  <si>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</si>
  <si>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</si>
  <si>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</si>
  <si>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</si>
  <si>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</si>
  <si>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</si>
  <si>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</si>
  <si>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</si>
  <si>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</si>
  <si>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</si>
  <si>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</si>
  <si>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</si>
  <si>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</si>
  <si>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</si>
  <si>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</si>
  <si>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</si>
  <si>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</si>
  <si>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</si>
  <si>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</si>
  <si>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</si>
  <si>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</si>
  <si>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</si>
  <si>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</si>
  <si>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</si>
  <si>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</si>
  <si>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</si>
  <si>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</si>
  <si>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</si>
  <si>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</si>
  <si>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</si>
  <si>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</si>
  <si>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</si>
  <si>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</si>
  <si>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</si>
  <si>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</si>
  <si>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</si>
  <si>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</si>
  <si>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</si>
  <si>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</si>
  <si>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</si>
  <si>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</si>
  <si>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</si>
  <si>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</si>
  <si>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</si>
  <si>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</si>
  <si>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</si>
  <si>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</si>
  <si>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</si>
  <si>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</si>
  <si>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</si>
  <si>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</si>
  <si>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</si>
  <si>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</si>
  <si>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</si>
  <si>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</si>
  <si>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</si>
  <si>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</si>
  <si>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</si>
  <si>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</si>
  <si>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</si>
  <si>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</si>
  <si>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</si>
  <si>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</si>
  <si>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</si>
  <si>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</si>
  <si>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</si>
  <si>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</si>
  <si>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</si>
  <si>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</si>
  <si>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</si>
  <si>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</si>
  <si>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</si>
  <si>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</si>
  <si>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</si>
  <si>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</si>
  <si>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</si>
  <si>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</si>
  <si>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</si>
  <si>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</si>
  <si>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</si>
  <si>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</si>
  <si>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</si>
  <si>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</si>
  <si>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</si>
  <si>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</si>
  <si>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</si>
  <si>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</si>
  <si>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</si>
  <si>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</si>
  <si>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</si>
  <si>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</si>
  <si>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</si>
  <si>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</si>
  <si>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</si>
  <si>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</si>
  <si>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</si>
  <si>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</si>
  <si>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</si>
  <si>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</si>
  <si>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</si>
  <si>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</si>
  <si>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</si>
  <si>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</si>
  <si>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</si>
  <si>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</si>
  <si>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</si>
  <si>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</si>
  <si>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</si>
  <si>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</si>
  <si>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</si>
  <si>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</si>
  <si>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</si>
  <si>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</si>
  <si>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</si>
  <si>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</si>
  <si>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</si>
  <si>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</si>
  <si>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</si>
  <si>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</si>
  <si>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</si>
  <si>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</si>
  <si>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</si>
  <si>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</si>
  <si>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</si>
  <si>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</si>
  <si>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</si>
  <si>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</si>
  <si>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</si>
  <si>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</si>
  <si>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</si>
  <si>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</si>
  <si>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</si>
  <si>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</si>
  <si>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</si>
  <si>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</si>
  <si>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</si>
  <si>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</si>
  <si>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</si>
  <si>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</si>
  <si>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</si>
  <si>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</si>
  <si>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</si>
  <si>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</si>
  <si>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</si>
  <si>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</si>
  <si>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</si>
  <si>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</si>
  <si>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</si>
  <si>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</si>
  <si>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</si>
  <si>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</si>
  <si>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</si>
  <si>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</si>
  <si>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</si>
  <si>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</si>
  <si>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</si>
  <si>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</si>
  <si>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</si>
  <si>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</si>
  <si>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</si>
  <si>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</si>
  <si>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</si>
  <si>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</si>
  <si>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</si>
  <si>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</si>
  <si>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</si>
  <si>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</si>
  <si>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</si>
  <si>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</si>
  <si>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</si>
  <si>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</si>
  <si>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</si>
  <si>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</si>
  <si>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</si>
  <si>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</si>
  <si>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</si>
  <si>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</si>
  <si>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</si>
  <si>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</si>
  <si>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</si>
  <si>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</si>
  <si>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</si>
  <si>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</si>
  <si>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</si>
  <si>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</si>
  <si>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</si>
  <si>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</si>
  <si>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</si>
  <si>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</si>
  <si>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</si>
  <si>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</si>
  <si>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</si>
  <si>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</si>
  <si>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</si>
  <si>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</si>
  <si>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</si>
  <si>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</si>
  <si>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</si>
  <si>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</si>
  <si>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</si>
  <si>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</si>
  <si>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</si>
  <si>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</si>
  <si>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</si>
  <si>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</si>
  <si>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</si>
  <si>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</si>
  <si>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</si>
  <si>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</si>
  <si>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</si>
  <si>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</si>
  <si>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</si>
  <si>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</si>
  <si>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</si>
  <si>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</si>
  <si>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</si>
  <si>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</si>
  <si>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</si>
  <si>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</si>
  <si>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</si>
  <si>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</si>
  <si>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</si>
  <si>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</si>
  <si>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</si>
  <si>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</si>
  <si>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</si>
  <si>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</si>
  <si>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</si>
  <si>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</si>
  <si>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</si>
  <si>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</si>
  <si>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</si>
  <si>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</si>
  <si>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</si>
  <si>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</si>
  <si>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</si>
  <si>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</si>
  <si>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</si>
  <si>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</si>
  <si>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</si>
  <si>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</si>
  <si>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</si>
  <si>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</si>
  <si>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</si>
  <si>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</si>
  <si>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</si>
  <si>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</si>
  <si>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</si>
  <si>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</si>
  <si>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</si>
  <si>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</si>
  <si>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</si>
  <si>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</si>
  <si>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</si>
  <si>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</si>
  <si>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</si>
  <si>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</si>
  <si>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</si>
  <si>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</si>
  <si>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</si>
  <si>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</si>
  <si>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</si>
  <si>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</si>
  <si>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</si>
  <si>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</si>
  <si>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</si>
  <si>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</si>
  <si>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</si>
  <si>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</si>
  <si>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</si>
  <si>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</si>
  <si>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</si>
  <si>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</si>
  <si>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</si>
  <si>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</si>
  <si>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</si>
  <si>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</si>
  <si>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</si>
  <si>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</si>
  <si>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</si>
  <si>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</si>
  <si>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</si>
  <si>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</si>
  <si>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</si>
  <si>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</si>
  <si>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</si>
  <si>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</si>
  <si>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</si>
  <si>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</si>
  <si>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</si>
  <si>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</si>
  <si>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</si>
  <si>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</si>
  <si>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</si>
  <si>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</si>
  <si>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</si>
  <si>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</si>
  <si>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</si>
  <si>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</si>
  <si>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</si>
  <si>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</si>
  <si>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</si>
  <si>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</si>
  <si>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</si>
  <si>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</si>
  <si>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</si>
  <si>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</si>
  <si>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</si>
  <si>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</si>
  <si>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</si>
  <si>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</si>
  <si>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</si>
  <si>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</si>
  <si>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</si>
  <si>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</si>
  <si>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</si>
  <si>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</si>
  <si>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</si>
  <si>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</si>
  <si>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</si>
  <si>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</si>
  <si>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</si>
  <si>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</si>
  <si>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</si>
  <si>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</si>
  <si>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</si>
  <si>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</si>
  <si>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</si>
  <si>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</si>
  <si>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</si>
  <si>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</si>
  <si>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</si>
  <si>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</si>
  <si>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</si>
  <si>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</si>
  <si>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</si>
  <si>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</si>
  <si>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</si>
  <si>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</si>
  <si>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</si>
  <si>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</si>
  <si>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</si>
  <si>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</si>
  <si>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</si>
  <si>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</si>
  <si>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</si>
  <si>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</si>
  <si>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</si>
  <si>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</si>
  <si>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</si>
  <si>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</si>
  <si>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</si>
  <si>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</si>
  <si>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</si>
  <si>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</si>
  <si>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</si>
  <si>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</si>
  <si>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</si>
  <si>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</si>
  <si>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</si>
  <si>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</si>
  <si>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</si>
  <si>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</si>
  <si>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</si>
  <si>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</si>
  <si>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</si>
  <si>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</si>
  <si>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</si>
  <si>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</si>
  <si>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</si>
  <si>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</si>
  <si>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</si>
  <si>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</si>
  <si>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</si>
  <si>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</si>
  <si>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</si>
  <si>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</si>
  <si>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</si>
  <si>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</si>
  <si>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</si>
  <si>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</si>
  <si>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</si>
  <si>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</si>
  <si>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</si>
  <si>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</si>
  <si>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</si>
  <si>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</si>
  <si>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</si>
  <si>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</si>
  <si>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</si>
  <si>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</si>
  <si>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</si>
  <si>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</si>
  <si>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</si>
  <si>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</si>
  <si>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</si>
  <si>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</si>
  <si>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</si>
  <si>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</si>
  <si>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</si>
  <si>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</si>
  <si>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</si>
  <si>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</si>
  <si>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</si>
  <si>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</si>
  <si>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</si>
  <si>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</si>
  <si>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</si>
  <si>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</si>
  <si>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</si>
  <si>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</si>
  <si>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</si>
  <si>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</si>
  <si>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</si>
  <si>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</si>
  <si>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</si>
  <si>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</si>
  <si>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</si>
  <si>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</si>
  <si>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</si>
  <si>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</si>
  <si>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</si>
  <si>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</si>
  <si>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</si>
  <si>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</si>
  <si>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</si>
  <si>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</si>
  <si>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</si>
  <si>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</si>
  <si>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</si>
  <si>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</si>
  <si>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</si>
  <si>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</si>
  <si>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</si>
  <si>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</si>
  <si>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</si>
  <si>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</si>
  <si>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</si>
  <si>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</si>
  <si>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</si>
  <si>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</si>
  <si>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</si>
  <si>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</si>
  <si>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</si>
  <si>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</si>
  <si>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</si>
  <si>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</si>
  <si>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</si>
  <si>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</si>
  <si>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</si>
  <si>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</si>
  <si>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</si>
  <si>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</si>
  <si>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</si>
  <si>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</si>
  <si>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</si>
  <si>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</si>
  <si>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</si>
  <si>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</si>
  <si>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</si>
  <si>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</si>
  <si>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</si>
  <si>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</si>
  <si>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</si>
  <si>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</si>
  <si>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</si>
  <si>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</si>
  <si>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</si>
  <si>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</si>
  <si>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</si>
  <si>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</si>
  <si>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</si>
  <si>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</si>
  <si>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</si>
  <si>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</si>
  <si>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</si>
  <si>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</si>
  <si>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</si>
  <si>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</si>
  <si>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</si>
  <si>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</si>
  <si>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</si>
  <si>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</si>
  <si>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</si>
  <si>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</si>
  <si>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</si>
  <si>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</si>
  <si>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</si>
  <si>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</si>
  <si>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</si>
  <si>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</si>
  <si>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</si>
  <si>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</si>
  <si>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</si>
  <si>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</si>
  <si>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</si>
  <si>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</si>
  <si>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</si>
  <si>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</si>
  <si>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</si>
  <si>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</si>
  <si>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</si>
  <si>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</si>
  <si>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</si>
  <si>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</si>
  <si>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</si>
  <si>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</si>
  <si>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</si>
  <si>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</si>
  <si>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</si>
  <si>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</si>
  <si>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</si>
  <si>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</si>
  <si>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</si>
  <si>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</si>
  <si>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</si>
  <si>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</si>
  <si>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</si>
  <si>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</si>
  <si>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</si>
  <si>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</si>
  <si>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</si>
  <si>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</si>
  <si>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</si>
  <si>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</si>
  <si>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</si>
  <si>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</si>
  <si>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</si>
  <si>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</si>
  <si>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</si>
  <si>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</si>
  <si>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</si>
  <si>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</si>
  <si>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</si>
  <si>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</si>
  <si>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</si>
  <si>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</si>
  <si>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</si>
  <si>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</si>
  <si>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</si>
  <si>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</si>
  <si>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</si>
  <si>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</si>
  <si>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</si>
  <si>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</si>
  <si>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</si>
  <si>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</si>
  <si>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</si>
  <si>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</si>
  <si>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</si>
  <si>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</si>
  <si>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</si>
  <si>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</si>
  <si>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</si>
  <si>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</si>
  <si>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</si>
  <si>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</si>
  <si>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</si>
  <si>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</si>
  <si>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</si>
  <si>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</si>
  <si>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</si>
  <si>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</si>
  <si>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</si>
  <si>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</si>
  <si>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</si>
  <si>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</si>
  <si>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</si>
  <si>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</si>
  <si>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</si>
  <si>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</si>
  <si>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</si>
  <si>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</si>
  <si>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</si>
  <si>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</si>
  <si>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</si>
  <si>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</si>
  <si>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</si>
  <si>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</si>
  <si>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</si>
  <si>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</si>
  <si>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</si>
  <si>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</si>
  <si>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</si>
  <si>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</si>
  <si>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</si>
  <si>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</si>
  <si>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</si>
  <si>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</si>
  <si>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</si>
  <si>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</si>
  <si>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</si>
  <si>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</si>
  <si>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</si>
  <si>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</si>
  <si>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</si>
  <si>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</si>
  <si>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</si>
  <si>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</si>
  <si>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</si>
  <si>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</si>
  <si>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</si>
  <si>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</si>
  <si>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</si>
  <si>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</si>
  <si>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</si>
  <si>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</si>
  <si>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</si>
  <si>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</si>
  <si>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</si>
  <si>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</si>
  <si>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</si>
  <si>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</si>
  <si>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</si>
  <si>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</si>
  <si>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</si>
  <si>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</si>
  <si>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</si>
  <si>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</si>
  <si>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</si>
  <si>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</si>
  <si>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</si>
  <si>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</si>
  <si>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</si>
  <si>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</si>
  <si>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</si>
  <si>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</si>
  <si>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</si>
  <si>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</si>
  <si>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</si>
  <si>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</si>
  <si>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</si>
  <si>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</si>
  <si>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</si>
  <si>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</si>
  <si>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</si>
  <si>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</si>
  <si>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</si>
  <si>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</si>
  <si>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</si>
  <si>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</si>
  <si>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</si>
  <si>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</si>
  <si>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</si>
  <si>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</si>
  <si>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</si>
  <si>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</si>
  <si>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</si>
  <si>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</si>
  <si>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</si>
  <si>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</si>
  <si>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</si>
  <si>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</si>
  <si>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</si>
  <si>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</si>
  <si>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</si>
  <si>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</si>
  <si>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</si>
  <si>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</si>
  <si>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</si>
  <si>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</si>
  <si>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</si>
  <si>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</si>
  <si>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</si>
  <si>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</si>
  <si>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</si>
  <si>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</si>
  <si>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</si>
  <si>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</si>
  <si>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</si>
  <si>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</si>
  <si>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</si>
  <si>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</si>
  <si>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</si>
  <si>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</si>
  <si>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</si>
  <si>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</si>
  <si>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</si>
  <si>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</si>
  <si>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</si>
  <si>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</si>
  <si>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</si>
  <si>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</si>
  <si>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</si>
  <si>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</si>
  <si>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</si>
  <si>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</si>
  <si>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</si>
  <si>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</si>
  <si>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</si>
  <si>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</si>
  <si>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</si>
  <si>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</si>
  <si>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</si>
  <si>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</si>
  <si>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</si>
  <si>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</si>
  <si>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</si>
  <si>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</si>
  <si>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</si>
  <si>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</si>
  <si>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</si>
  <si>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</si>
  <si>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</si>
  <si>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</si>
  <si>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</si>
  <si>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</si>
  <si>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</si>
  <si>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</si>
  <si>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</si>
  <si>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</si>
  <si>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</si>
  <si>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</si>
  <si>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</si>
  <si>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</si>
  <si>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</si>
  <si>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</si>
  <si>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</si>
  <si>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</si>
  <si>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</si>
  <si>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</si>
  <si>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</si>
  <si>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</si>
  <si>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</si>
  <si>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</si>
  <si>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</si>
  <si>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</si>
  <si>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</si>
  <si>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</si>
  <si>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</si>
  <si>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</si>
  <si>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</si>
  <si>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</si>
  <si>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</si>
  <si>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</si>
  <si>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</si>
  <si>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</si>
  <si>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</si>
  <si>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</si>
  <si>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</si>
  <si>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</si>
  <si>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</si>
  <si>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</si>
  <si>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</si>
  <si>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</si>
  <si>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</si>
  <si>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</si>
  <si>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</si>
  <si>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</si>
  <si>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</si>
  <si>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</si>
  <si>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</si>
  <si>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</si>
  <si>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</si>
  <si>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</si>
  <si>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</si>
  <si>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</si>
  <si>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</si>
  <si>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</si>
  <si>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</si>
  <si>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</si>
  <si>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</si>
  <si>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</si>
  <si>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</si>
  <si>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</si>
  <si>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</si>
  <si>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</si>
  <si>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</si>
  <si>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</si>
  <si>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</si>
  <si>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</si>
  <si>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</si>
  <si>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</si>
  <si>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</si>
  <si>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</si>
  <si>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</si>
  <si>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</si>
  <si>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</si>
  <si>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</si>
  <si>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</si>
  <si>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</si>
  <si>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</si>
  <si>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</si>
  <si>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</si>
  <si>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</si>
  <si>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</si>
  <si>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</si>
  <si>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</si>
  <si>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</si>
  <si>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</si>
  <si>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</si>
  <si>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</si>
  <si>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</si>
  <si>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</si>
  <si>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</si>
  <si>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</si>
  <si>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</si>
  <si>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</si>
  <si>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</si>
  <si>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</si>
  <si>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</si>
  <si>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</si>
  <si>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</si>
  <si>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</si>
  <si>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</si>
  <si>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</si>
  <si>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</si>
  <si>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</si>
  <si>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</si>
  <si>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</si>
  <si>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</si>
  <si>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</si>
  <si>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</si>
  <si>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</si>
  <si>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</si>
  <si>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</si>
  <si>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</si>
  <si>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</si>
  <si>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</si>
  <si>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</si>
  <si>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</si>
  <si>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</si>
  <si>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</si>
  <si>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</si>
  <si>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</si>
  <si>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</si>
  <si>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</si>
  <si>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</si>
  <si>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</si>
  <si>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</si>
  <si>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</si>
  <si>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</si>
  <si>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</si>
  <si>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</si>
  <si>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</si>
  <si>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</si>
  <si>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</si>
  <si>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</si>
  <si>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</si>
  <si>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</si>
  <si>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</si>
  <si>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</si>
  <si>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</si>
  <si>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</si>
  <si>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</si>
  <si>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</si>
  <si>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</si>
  <si>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</si>
  <si>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</si>
  <si>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</si>
  <si>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</si>
  <si>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</si>
  <si>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</si>
  <si>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</si>
  <si>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</si>
  <si>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</si>
  <si>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</si>
  <si>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</si>
  <si>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</si>
  <si>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</si>
  <si>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</si>
  <si>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</si>
  <si>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</si>
  <si>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</si>
  <si>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</si>
  <si>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</si>
  <si>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</si>
  <si>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</si>
  <si>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</si>
  <si>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</si>
  <si>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</si>
  <si>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</si>
  <si>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</si>
  <si>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</si>
  <si>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</si>
  <si>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</si>
  <si>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</si>
  <si>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</si>
  <si>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</si>
  <si>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</si>
  <si>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</si>
  <si>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</si>
  <si>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</si>
  <si>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</si>
  <si>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</si>
  <si>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</si>
  <si>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</si>
  <si>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</si>
  <si>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</si>
  <si>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</si>
  <si>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</si>
  <si>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</si>
  <si>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</si>
  <si>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</si>
  <si>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</si>
  <si>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</si>
  <si>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</si>
  <si>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</si>
  <si>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</si>
  <si>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</si>
  <si>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</si>
  <si>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</si>
  <si>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</si>
  <si>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</si>
  <si>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</si>
  <si>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</si>
  <si>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</si>
  <si>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</si>
  <si>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</si>
  <si>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</si>
  <si>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</si>
  <si>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</si>
  <si>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</si>
  <si>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</si>
  <si>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</si>
  <si>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</si>
  <si>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</si>
  <si>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</si>
  <si>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</si>
  <si>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</si>
  <si>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</si>
  <si>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</si>
  <si>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</si>
  <si>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</si>
  <si>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</si>
  <si>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</si>
  <si>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</si>
  <si>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</si>
  <si>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</si>
  <si>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</si>
  <si>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</si>
  <si>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</si>
  <si>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</si>
  <si>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</si>
  <si>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</si>
  <si>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</si>
  <si>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</si>
  <si>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</si>
  <si>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</si>
  <si>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</si>
  <si>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</si>
  <si>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</si>
  <si>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</si>
  <si>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</si>
  <si>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</si>
  <si>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</si>
  <si>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</si>
  <si>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</si>
  <si>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</si>
  <si>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</si>
  <si>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</si>
  <si>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</si>
  <si>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</si>
  <si>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</si>
  <si>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</si>
  <si>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</si>
  <si>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</si>
  <si>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</si>
  <si>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</si>
  <si>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</si>
  <si>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</si>
  <si>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</si>
  <si>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</si>
  <si>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</si>
  <si>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</si>
  <si>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</si>
  <si>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</si>
  <si>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</si>
  <si>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</si>
  <si>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</si>
  <si>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</si>
  <si>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</si>
  <si>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</si>
  <si>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</si>
  <si>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</si>
  <si>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</si>
  <si>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</si>
  <si>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</si>
  <si>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</si>
  <si>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</si>
  <si>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</si>
  <si>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</si>
  <si>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</si>
  <si>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</si>
  <si>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</si>
  <si>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</si>
  <si>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</si>
  <si>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</si>
  <si>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</si>
  <si>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</si>
  <si>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</si>
  <si>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</si>
  <si>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</si>
  <si>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</si>
  <si>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</si>
  <si>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</si>
  <si>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</si>
  <si>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</si>
  <si>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</si>
  <si>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</si>
  <si>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</si>
  <si>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</si>
  <si>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</si>
  <si>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</si>
  <si>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</si>
  <si>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</si>
  <si>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</si>
  <si>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</si>
  <si>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</si>
  <si>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</si>
  <si>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</si>
  <si>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</si>
  <si>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</si>
  <si>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</si>
  <si>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</si>
  <si>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</si>
  <si>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</si>
  <si>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</si>
  <si>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</si>
  <si>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</si>
  <si>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</si>
  <si>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</si>
  <si>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</si>
  <si>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</si>
  <si>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</si>
  <si>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</si>
  <si>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</si>
  <si>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</si>
  <si>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</si>
  <si>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</si>
  <si>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</si>
  <si>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</si>
  <si>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</si>
  <si>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</si>
  <si>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</si>
  <si>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</si>
  <si>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</si>
  <si>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</si>
  <si>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</si>
  <si>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</si>
  <si>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</si>
  <si>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</si>
  <si>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</si>
  <si>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</si>
  <si>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</si>
  <si>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</si>
  <si>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</si>
  <si>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</si>
  <si>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</si>
  <si>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</si>
  <si>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</si>
  <si>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</si>
  <si>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</si>
  <si>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</si>
  <si>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</si>
  <si>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</si>
  <si>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</si>
  <si>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</si>
  <si>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</si>
  <si>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</si>
  <si>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</si>
  <si>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</si>
  <si>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</si>
  <si>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</si>
  <si>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</si>
  <si>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</si>
  <si>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</si>
  <si>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</si>
  <si>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</si>
  <si>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</si>
  <si>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</si>
  <si>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</si>
  <si>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</si>
  <si>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</si>
  <si>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</si>
  <si>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</si>
  <si>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</si>
  <si>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</si>
  <si>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</si>
  <si>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</si>
  <si>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</si>
  <si>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</si>
  <si>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</si>
  <si>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</si>
  <si>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</si>
  <si>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</si>
  <si>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</si>
  <si>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</si>
  <si>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</si>
  <si>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</si>
  <si>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</si>
  <si>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</si>
  <si>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</si>
  <si>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</si>
  <si>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</si>
  <si>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</si>
  <si>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</si>
  <si>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</si>
  <si>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</si>
  <si>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</si>
  <si>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</si>
  <si>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</si>
  <si>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</si>
  <si>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</si>
  <si>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</si>
  <si>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</si>
  <si>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</si>
  <si>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</si>
  <si>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</si>
  <si>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</si>
  <si>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</si>
  <si>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</si>
  <si>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</si>
  <si>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</si>
  <si>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</si>
  <si>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</si>
  <si>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</si>
  <si>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</si>
  <si>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</si>
  <si>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</si>
  <si>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</si>
  <si>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</si>
  <si>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</si>
  <si>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</si>
  <si>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</si>
  <si>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</si>
  <si>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</si>
  <si>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</si>
  <si>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</si>
  <si>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</si>
  <si>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</si>
  <si>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</si>
  <si>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</si>
  <si>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</si>
  <si>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</si>
  <si>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</si>
  <si>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</si>
  <si>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</si>
  <si>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</si>
  <si>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</si>
  <si>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</si>
  <si>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</si>
  <si>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</si>
  <si>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</si>
  <si>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</si>
  <si>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</si>
  <si>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</si>
  <si>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</si>
  <si>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</si>
  <si>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</si>
  <si>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</si>
  <si>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</si>
  <si>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</si>
  <si>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</si>
  <si>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</si>
  <si>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</si>
  <si>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</si>
  <si>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</si>
  <si>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</si>
  <si>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</si>
  <si>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</si>
  <si>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</si>
  <si>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</si>
  <si>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</si>
  <si>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</si>
  <si>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</si>
  <si>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</si>
  <si>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</si>
  <si>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</si>
  <si>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</si>
  <si>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</si>
  <si>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</si>
  <si>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</si>
  <si>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</si>
  <si>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</si>
  <si>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</si>
  <si>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</si>
  <si>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</si>
  <si>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</si>
  <si>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</si>
  <si>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</si>
  <si>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</si>
  <si>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</si>
  <si>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</si>
  <si>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</si>
  <si>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</si>
  <si>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</si>
  <si>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</si>
  <si>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</si>
  <si>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</si>
  <si>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</si>
  <si>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</si>
  <si>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</si>
  <si>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</si>
  <si>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</si>
  <si>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</si>
  <si>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</si>
  <si>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</si>
  <si>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</si>
  <si>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</si>
  <si>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</si>
  <si>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</si>
  <si>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</si>
  <si>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</si>
  <si>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</si>
  <si>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</si>
  <si>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</si>
  <si>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</si>
  <si>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</si>
  <si>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</si>
  <si>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</si>
  <si>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</si>
  <si>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</si>
  <si>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</si>
  <si>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</si>
  <si>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</si>
  <si>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</si>
  <si>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</si>
  <si>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</si>
  <si>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</si>
  <si>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</si>
  <si>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</si>
  <si>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</si>
  <si>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</si>
  <si>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</si>
  <si>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</si>
  <si>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</si>
  <si>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</si>
  <si>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</si>
  <si>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</si>
  <si>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</si>
  <si>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</si>
  <si>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</si>
  <si>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</si>
  <si>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</si>
  <si>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</si>
  <si>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</si>
  <si>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</si>
  <si>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</si>
  <si>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</si>
  <si>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</si>
  <si>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</si>
  <si>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</si>
  <si>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</si>
  <si>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</si>
  <si>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</si>
  <si>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</si>
  <si>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</si>
  <si>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</si>
  <si>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</si>
  <si>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</si>
  <si>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</si>
  <si>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</si>
  <si>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</si>
  <si>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</si>
  <si>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</si>
  <si>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</si>
  <si>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</si>
  <si>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</si>
  <si>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</si>
  <si>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</si>
  <si>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</si>
  <si>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</si>
  <si>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</si>
  <si>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</si>
  <si>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</si>
  <si>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</si>
  <si>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</si>
  <si>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</si>
  <si>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</si>
  <si>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</si>
  <si>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</si>
  <si>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</si>
  <si>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</si>
  <si>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</si>
  <si>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</si>
  <si>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</si>
  <si>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</si>
  <si>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</si>
  <si>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</si>
  <si>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</si>
  <si>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</si>
  <si>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</si>
  <si>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</si>
  <si>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</si>
  <si>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</si>
  <si>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</si>
  <si>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</si>
  <si>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</si>
  <si>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</si>
  <si>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</si>
  <si>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</si>
  <si>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</si>
  <si>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</si>
  <si>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</si>
  <si>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</si>
  <si>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</si>
  <si>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</si>
  <si>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</si>
  <si>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</si>
  <si>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</si>
  <si>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</si>
  <si>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</si>
  <si>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</si>
  <si>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</si>
  <si>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</si>
  <si>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</si>
  <si>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</si>
  <si>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</si>
  <si>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</si>
  <si>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</si>
  <si>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</si>
  <si>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</si>
  <si>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</si>
  <si>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</si>
  <si>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</si>
  <si>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</si>
  <si>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</si>
  <si>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</si>
  <si>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</si>
  <si>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</si>
  <si>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</si>
  <si>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</si>
  <si>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</si>
  <si>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</si>
  <si>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</si>
  <si>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</si>
  <si>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</si>
  <si>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</si>
  <si>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</si>
  <si>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</si>
  <si>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</si>
  <si>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</si>
  <si>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</si>
  <si>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</si>
  <si>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</si>
  <si>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</si>
  <si>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</si>
  <si>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</si>
  <si>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</si>
  <si>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</si>
  <si>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</si>
  <si>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</si>
  <si>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</si>
  <si>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</si>
  <si>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</si>
  <si>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</si>
  <si>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</si>
  <si>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</si>
  <si>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</si>
  <si>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</si>
  <si>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</si>
  <si>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</si>
  <si>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</si>
  <si>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</si>
  <si>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</si>
  <si>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</si>
  <si>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</si>
  <si>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</si>
  <si>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</si>
  <si>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</si>
  <si>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</si>
  <si>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</si>
  <si>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</si>
  <si>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</si>
  <si>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</si>
  <si>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</si>
  <si>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</si>
  <si>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</si>
  <si>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</si>
  <si>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</si>
  <si>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</si>
  <si>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</si>
  <si>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</si>
  <si>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</si>
  <si>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</si>
  <si>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</si>
  <si>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</si>
  <si>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</si>
  <si>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</si>
  <si>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</si>
  <si>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</si>
  <si>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</si>
  <si>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</si>
  <si>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</si>
  <si>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</si>
  <si>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</si>
  <si>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</si>
  <si>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</si>
  <si>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</si>
  <si>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</si>
  <si>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</si>
  <si>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</si>
  <si>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</si>
  <si>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</si>
  <si>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</si>
  <si>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</si>
  <si>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</si>
  <si>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</si>
  <si>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</si>
  <si>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</si>
  <si>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</si>
  <si>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</si>
  <si>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</si>
  <si>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</si>
  <si>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</si>
  <si>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</si>
  <si>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</si>
  <si>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</si>
  <si>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</si>
  <si>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</si>
  <si>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</si>
  <si>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</si>
  <si>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</si>
  <si>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</si>
  <si>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</si>
  <si>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</si>
  <si>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</si>
  <si>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</si>
  <si>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</si>
  <si>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</si>
  <si>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</si>
  <si>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</si>
  <si>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</si>
  <si>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</si>
  <si>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</si>
  <si>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</si>
  <si>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</si>
  <si>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</si>
  <si>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</si>
  <si>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</si>
  <si>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</si>
  <si>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</si>
  <si>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</si>
  <si>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</si>
  <si>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</si>
  <si>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</si>
  <si>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</si>
  <si>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</si>
  <si>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</si>
  <si>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</si>
  <si>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</si>
  <si>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</si>
  <si>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</si>
  <si>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</si>
  <si>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</si>
  <si>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</si>
  <si>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</si>
  <si>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</si>
  <si>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</si>
  <si>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</si>
  <si>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</si>
  <si>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</si>
  <si>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</si>
  <si>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</si>
  <si>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</si>
  <si>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</si>
  <si>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</si>
  <si>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</si>
  <si>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</si>
  <si>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</si>
  <si>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</si>
  <si>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</si>
  <si>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</si>
  <si>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</si>
  <si>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</si>
  <si>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</si>
  <si>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</si>
  <si>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</si>
  <si>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</si>
  <si>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</si>
  <si>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</si>
  <si>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</si>
  <si>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</si>
  <si>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</si>
  <si>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</si>
  <si>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</si>
  <si>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</si>
  <si>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</si>
  <si>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</si>
  <si>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</si>
  <si>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</si>
  <si>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</si>
  <si>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</si>
  <si>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</si>
  <si>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</si>
  <si>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</si>
  <si>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</si>
  <si>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</si>
  <si>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</si>
  <si>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</si>
  <si>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</si>
  <si>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</si>
  <si>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</si>
  <si>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</si>
  <si>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</si>
  <si>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</si>
  <si>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</si>
  <si>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</si>
  <si>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</si>
  <si>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</si>
  <si>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</si>
  <si>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</si>
  <si>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</si>
  <si>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</si>
  <si>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</si>
  <si>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</si>
  <si>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</si>
  <si>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</si>
  <si>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</si>
  <si>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</si>
  <si>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</si>
  <si>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</si>
  <si>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</si>
  <si>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</si>
  <si>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</si>
  <si>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</si>
  <si>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</si>
  <si>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</si>
  <si>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</si>
  <si>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</si>
  <si>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</si>
  <si>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</si>
  <si>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</si>
  <si>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</si>
  <si>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</si>
  <si>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</si>
  <si>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</si>
  <si>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</si>
  <si>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</si>
  <si>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</si>
  <si>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</si>
  <si>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</si>
  <si>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</si>
  <si>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</si>
  <si>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</si>
  <si>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</si>
  <si>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</si>
  <si>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</si>
  <si>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</si>
  <si>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</si>
  <si>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</si>
  <si>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</si>
  <si>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</si>
  <si>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</si>
  <si>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</si>
  <si>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</si>
  <si>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</si>
  <si>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</si>
  <si>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</si>
  <si>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</si>
  <si>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</si>
  <si>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</si>
  <si>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</si>
  <si>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</si>
  <si>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</si>
  <si>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</si>
  <si>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</si>
  <si>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</si>
  <si>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</si>
  <si>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</si>
  <si>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</si>
  <si>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</si>
  <si>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</si>
  <si>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</si>
  <si>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</si>
  <si>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</si>
  <si>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</si>
  <si>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</si>
  <si>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</si>
  <si>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</si>
  <si>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</si>
  <si>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</si>
  <si>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</si>
  <si>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</si>
  <si>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</si>
  <si>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</si>
  <si>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</si>
  <si>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</si>
  <si>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</si>
  <si>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</si>
  <si>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</si>
  <si>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</si>
  <si>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</si>
  <si>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</si>
  <si>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</si>
  <si>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</si>
  <si>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</si>
  <si>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</si>
  <si>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</si>
  <si>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</si>
  <si>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</si>
  <si>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</si>
  <si>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</si>
  <si>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</si>
  <si>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</si>
  <si>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</si>
  <si>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</si>
  <si>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</si>
  <si>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</si>
  <si>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</si>
  <si>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</si>
  <si>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</si>
  <si>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</si>
  <si>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</si>
  <si>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</si>
  <si>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</si>
  <si>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</si>
  <si>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</si>
  <si>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</si>
  <si>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</si>
  <si>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</si>
  <si>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</si>
  <si>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</si>
  <si>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</si>
  <si>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</si>
  <si>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</si>
  <si>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</si>
  <si>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</si>
  <si>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</si>
  <si>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</si>
  <si>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</si>
  <si>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</si>
  <si>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</si>
  <si>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</si>
  <si>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</si>
  <si>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</si>
  <si>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</si>
  <si>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</si>
  <si>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</si>
  <si>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</si>
  <si>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</si>
  <si>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</si>
  <si>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</si>
  <si>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</si>
  <si>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</si>
  <si>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</si>
  <si>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</si>
  <si>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</si>
  <si>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</si>
  <si>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</si>
  <si>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</si>
  <si>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</si>
  <si>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</si>
  <si>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</si>
  <si>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</si>
  <si>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</si>
  <si>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</si>
  <si>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</si>
  <si>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</si>
  <si>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</si>
  <si>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</si>
  <si>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</si>
  <si>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</si>
  <si>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</si>
  <si>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</si>
  <si>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</si>
  <si>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</si>
  <si>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</si>
  <si>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</si>
  <si>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</si>
  <si>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</si>
  <si>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</si>
  <si>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</si>
  <si>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</si>
  <si>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</si>
  <si>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</si>
  <si>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</si>
  <si>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</si>
  <si>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</si>
  <si>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</si>
  <si>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</si>
  <si>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</si>
  <si>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</si>
  <si>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</si>
  <si>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</si>
  <si>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</si>
  <si>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</si>
  <si>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</si>
  <si>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</si>
  <si>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</si>
  <si>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</si>
  <si>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</si>
  <si>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</si>
  <si>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</si>
  <si>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</si>
  <si>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</si>
  <si>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</si>
  <si>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</si>
  <si>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</si>
  <si>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</si>
  <si>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</si>
  <si>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</si>
  <si>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</si>
  <si>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</si>
  <si>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</si>
  <si>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</si>
  <si>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</si>
  <si>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</si>
  <si>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</si>
  <si>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</si>
  <si>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</si>
  <si>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</si>
  <si>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</si>
  <si>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</si>
  <si>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</si>
  <si>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</si>
  <si>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</si>
  <si>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</si>
  <si>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</si>
  <si>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</si>
  <si>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</si>
  <si>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</si>
  <si>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</si>
  <si>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</si>
  <si>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</si>
  <si>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</si>
  <si>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</si>
  <si>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</si>
  <si>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</si>
  <si>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</si>
  <si>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</si>
  <si>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</si>
  <si>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</si>
  <si>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</si>
  <si>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</si>
  <si>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</si>
  <si>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</si>
  <si>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</si>
  <si>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</si>
  <si>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</si>
  <si>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</si>
  <si>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</si>
  <si>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</si>
  <si>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</si>
  <si>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</si>
  <si>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</si>
  <si>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</si>
  <si>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</si>
  <si>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</si>
  <si>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</si>
  <si>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</si>
  <si>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</si>
  <si>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</si>
  <si>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</si>
  <si>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</si>
  <si>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</si>
  <si>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</si>
  <si>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</si>
  <si>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</si>
  <si>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</si>
  <si>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</si>
  <si>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</si>
  <si>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</si>
  <si>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</si>
  <si>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</si>
  <si>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</si>
  <si>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</si>
  <si>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</si>
  <si>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</si>
  <si>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</si>
  <si>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</si>
  <si>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</si>
  <si>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</si>
  <si>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</si>
  <si>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</si>
  <si>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</si>
  <si>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</si>
  <si>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</si>
  <si>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</si>
  <si>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</si>
  <si>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</si>
  <si>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</si>
  <si>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</si>
  <si>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</si>
  <si>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</si>
  <si>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</si>
  <si>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</si>
  <si>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</si>
  <si>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</si>
  <si>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</si>
  <si>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</si>
  <si>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</si>
  <si>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</si>
  <si>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</si>
  <si>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</si>
  <si>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</si>
  <si>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</si>
  <si>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</si>
  <si>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</si>
  <si>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</si>
  <si>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</si>
  <si>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</si>
  <si>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</si>
  <si>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</si>
  <si>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</si>
  <si>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</si>
  <si>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</si>
  <si>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</si>
  <si>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</si>
  <si>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</si>
  <si>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</si>
  <si>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</si>
  <si>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</si>
  <si>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</si>
  <si>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</si>
  <si>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</si>
  <si>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</si>
  <si>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</si>
  <si>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</si>
  <si>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</si>
  <si>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</si>
  <si>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</si>
  <si>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</si>
  <si>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</si>
  <si>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</si>
  <si>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</si>
  <si>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</si>
  <si>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</si>
  <si>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</si>
  <si>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</si>
  <si>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</si>
  <si>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</si>
  <si>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</si>
  <si>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</si>
  <si>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</si>
  <si>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</si>
  <si>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</si>
  <si>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</si>
  <si>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</si>
  <si>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</si>
  <si>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</si>
  <si>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</si>
  <si>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</si>
  <si>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</si>
  <si>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</si>
  <si>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</si>
  <si>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</si>
  <si>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</si>
  <si>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</si>
  <si>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</si>
  <si>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</si>
  <si>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</si>
  <si>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</si>
  <si>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</si>
  <si>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</si>
  <si>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</si>
  <si>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</si>
  <si>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</si>
  <si>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</si>
  <si>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</si>
  <si>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</si>
  <si>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</si>
  <si>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</si>
  <si>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</si>
  <si>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</si>
  <si>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</si>
  <si>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</si>
  <si>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</si>
  <si>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</si>
  <si>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</si>
  <si>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</si>
  <si>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</si>
  <si>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</si>
  <si>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</si>
  <si>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</si>
  <si>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</si>
  <si>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</si>
  <si>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</si>
  <si>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</si>
  <si>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</si>
  <si>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</si>
  <si>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</si>
  <si>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</si>
  <si>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</si>
  <si>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</si>
  <si>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</si>
  <si>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</si>
  <si>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</si>
  <si>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</si>
  <si>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</si>
  <si>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</si>
  <si>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</si>
  <si>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</si>
  <si>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</si>
  <si>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</si>
  <si>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</si>
  <si>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</si>
  <si>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</si>
  <si>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</si>
  <si>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</si>
  <si>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</si>
  <si>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</si>
  <si>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</si>
  <si>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</si>
  <si>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</si>
  <si>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</si>
  <si>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</si>
  <si>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</si>
  <si>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</si>
  <si>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</si>
  <si>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</si>
  <si>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</si>
  <si>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</si>
  <si>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</si>
  <si>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</si>
  <si>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</si>
  <si>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</si>
  <si>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</si>
  <si>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</si>
  <si>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</si>
  <si>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</si>
  <si>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</si>
  <si>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</si>
  <si>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</si>
  <si>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</si>
  <si>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</si>
  <si>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</si>
  <si>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</si>
  <si>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</si>
  <si>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</si>
  <si>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</si>
  <si>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</si>
  <si>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</si>
  <si>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</si>
  <si>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</si>
  <si>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</si>
  <si>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</si>
  <si>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</si>
  <si>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</si>
  <si>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</si>
  <si>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</si>
  <si>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</si>
  <si>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</si>
  <si>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</si>
  <si>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</si>
  <si>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</si>
  <si>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</si>
  <si>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</si>
  <si>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</si>
  <si>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</si>
  <si>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</si>
  <si>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</si>
  <si>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</si>
  <si>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</si>
  <si>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</si>
  <si>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</si>
  <si>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</si>
  <si>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</si>
  <si>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</si>
  <si>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</si>
  <si>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</si>
  <si>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</si>
  <si>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</si>
  <si>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</si>
  <si>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</si>
  <si>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</si>
  <si>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</si>
  <si>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</si>
  <si>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</si>
  <si>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</si>
  <si>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</si>
  <si>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</si>
  <si>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</si>
  <si>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</si>
  <si>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</si>
  <si>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</si>
  <si>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</si>
  <si>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</si>
  <si>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</si>
  <si>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</si>
  <si>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</si>
  <si>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</si>
  <si>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</si>
  <si>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</si>
  <si>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</si>
  <si>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</si>
  <si>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</si>
  <si>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</si>
  <si>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</si>
  <si>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</si>
  <si>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</si>
  <si>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</si>
  <si>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</si>
  <si>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</si>
  <si>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</si>
  <si>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</si>
  <si>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</si>
  <si>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</si>
  <si>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</si>
  <si>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</si>
  <si>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</si>
  <si>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</si>
  <si>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</si>
  <si>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</si>
  <si>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</si>
  <si>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</si>
  <si>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</si>
  <si>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</si>
  <si>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</si>
  <si>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</si>
  <si>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</si>
  <si>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</si>
  <si>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</si>
  <si>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</si>
  <si>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</si>
  <si>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</si>
  <si>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</si>
  <si>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</si>
  <si>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</si>
  <si>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</si>
  <si>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</si>
  <si>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</si>
  <si>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</si>
  <si>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</si>
  <si>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</si>
  <si>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</si>
  <si>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</si>
  <si>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</si>
  <si>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</si>
  <si>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</si>
  <si>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</si>
  <si>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</si>
  <si>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</si>
  <si>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</si>
  <si>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</si>
  <si>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</si>
  <si>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</si>
  <si>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</si>
  <si>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</si>
  <si>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</si>
  <si>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</si>
  <si>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</si>
  <si>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</si>
  <si>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</si>
  <si>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</si>
  <si>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</si>
  <si>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</si>
  <si>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</si>
  <si>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</si>
  <si>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</si>
  <si>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</si>
  <si>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</si>
  <si>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</si>
  <si>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</si>
  <si>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</si>
  <si>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</si>
  <si>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</si>
  <si>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</si>
  <si>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</si>
  <si>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</si>
  <si>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</si>
  <si>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</si>
  <si>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</si>
  <si>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</si>
  <si>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</si>
  <si>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</si>
  <si>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</si>
  <si>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</si>
  <si>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</si>
  <si>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</si>
  <si>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</si>
  <si>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</si>
  <si>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</si>
  <si>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</si>
  <si>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</si>
  <si>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</si>
  <si>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</si>
  <si>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</si>
  <si>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</si>
  <si>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</si>
  <si>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</si>
  <si>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</si>
  <si>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</si>
  <si>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</si>
  <si>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</si>
  <si>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</si>
  <si>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</si>
  <si>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</si>
  <si>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</si>
  <si>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</si>
  <si>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</si>
  <si>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</si>
  <si>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</si>
  <si>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</si>
  <si>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</si>
  <si>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</si>
  <si>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</si>
  <si>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</si>
  <si>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</si>
  <si>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</si>
  <si>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</si>
  <si>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</si>
  <si>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</si>
  <si>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</si>
  <si>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</si>
  <si>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</si>
  <si>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</si>
  <si>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</si>
  <si>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</si>
  <si>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</si>
  <si>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</si>
  <si>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</si>
  <si>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</si>
  <si>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</si>
  <si>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</si>
  <si>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</si>
  <si>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</si>
  <si>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</si>
  <si>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</si>
  <si>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</si>
  <si>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</si>
  <si>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</si>
  <si>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</si>
  <si>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</si>
  <si>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</si>
  <si>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</si>
  <si>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</si>
  <si>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</si>
  <si>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</si>
  <si>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</si>
  <si>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</si>
  <si>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</si>
  <si>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</si>
  <si>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</si>
  <si>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</si>
  <si>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</si>
  <si>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</si>
  <si>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</si>
  <si>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</si>
  <si>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</si>
  <si>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</si>
  <si>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</si>
  <si>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</si>
  <si>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</si>
  <si>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</si>
  <si>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</si>
  <si>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</si>
  <si>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</si>
  <si>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</si>
  <si>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</si>
  <si>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</si>
  <si>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</si>
  <si>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</si>
  <si>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</si>
  <si>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</si>
  <si>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</si>
  <si>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</si>
  <si>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</si>
  <si>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</si>
  <si>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</si>
  <si>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</si>
  <si>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</si>
  <si>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</si>
  <si>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</si>
  <si>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</si>
  <si>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</si>
  <si>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</si>
  <si>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</si>
  <si>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</si>
  <si>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</si>
  <si>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</si>
  <si>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</si>
  <si>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</si>
  <si>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</si>
  <si>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</si>
  <si>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</si>
  <si>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</si>
  <si>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</si>
  <si>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</si>
  <si>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</si>
  <si>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</si>
  <si>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</si>
  <si>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</si>
  <si>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</si>
  <si>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</si>
  <si>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</si>
  <si>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</si>
  <si>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</si>
  <si>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</si>
  <si>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</si>
  <si>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</si>
  <si>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</si>
  <si>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</si>
  <si>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</si>
  <si>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</si>
  <si>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</si>
  <si>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</si>
  <si>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</si>
  <si>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</si>
  <si>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</si>
  <si>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</si>
  <si>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</si>
  <si>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</si>
  <si>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</si>
  <si>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</si>
  <si>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</si>
  <si>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</si>
  <si>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</si>
  <si>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</si>
  <si>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</si>
  <si>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</si>
  <si>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</si>
  <si>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</si>
  <si>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</si>
  <si>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</si>
  <si>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</si>
  <si>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</si>
  <si>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</si>
  <si>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</si>
  <si>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</si>
  <si>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</si>
  <si>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</si>
  <si>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</si>
  <si>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</si>
  <si>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</si>
  <si>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</si>
  <si>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</si>
  <si>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</si>
  <si>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</si>
  <si>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</si>
  <si>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</si>
  <si>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</si>
  <si>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</si>
  <si>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</si>
  <si>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</si>
  <si>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</si>
  <si>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</si>
  <si>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</si>
  <si>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</si>
  <si>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</si>
  <si>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</si>
  <si>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</si>
  <si>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</si>
  <si>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</si>
  <si>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</si>
  <si>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</si>
  <si>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</si>
  <si>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</si>
  <si>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</si>
  <si>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</si>
  <si>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</si>
  <si>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</si>
  <si>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</si>
  <si>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</si>
  <si>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</si>
  <si>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</si>
  <si>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</si>
  <si>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</si>
  <si>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</si>
  <si>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</si>
  <si>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</si>
  <si>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</si>
  <si>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</si>
  <si>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</si>
  <si>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</si>
  <si>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</si>
  <si>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</si>
  <si>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</si>
  <si>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</si>
  <si>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</si>
  <si>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</si>
  <si>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</si>
  <si>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</si>
  <si>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</si>
  <si>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</si>
  <si>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</si>
  <si>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</si>
  <si>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</si>
  <si>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</si>
  <si>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</si>
  <si>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</si>
  <si>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</si>
  <si>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</si>
  <si>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</si>
  <si>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</si>
  <si>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</si>
  <si>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</si>
  <si>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</si>
  <si>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</si>
  <si>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</si>
  <si>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</si>
  <si>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</si>
  <si>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</si>
  <si>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</si>
  <si>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</si>
  <si>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</si>
  <si>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</si>
  <si>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</si>
  <si>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</si>
  <si>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</si>
  <si>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</si>
  <si>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</si>
  <si>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</si>
  <si>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</si>
  <si>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</si>
  <si>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</si>
  <si>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</si>
  <si>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</si>
  <si>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</si>
  <si>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</si>
  <si>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</si>
  <si>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</si>
  <si>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</si>
  <si>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</si>
  <si>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</si>
  <si>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</si>
  <si>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</si>
  <si>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</si>
  <si>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</si>
  <si>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</si>
  <si>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</si>
  <si>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</si>
  <si>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</si>
  <si>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</si>
  <si>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</si>
  <si>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</si>
  <si>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</si>
  <si>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</si>
  <si>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</si>
  <si>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</si>
  <si>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</si>
  <si>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</si>
  <si>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</si>
  <si>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</si>
  <si>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</si>
  <si>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</si>
  <si>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</si>
  <si>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</si>
  <si>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</si>
  <si>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</si>
  <si>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</si>
  <si>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</si>
  <si>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</si>
  <si>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</si>
  <si>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</si>
  <si>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</si>
  <si>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</si>
  <si>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</si>
  <si>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</si>
  <si>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</si>
  <si>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</si>
  <si>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</si>
  <si>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</si>
  <si>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</si>
  <si>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</si>
  <si>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</si>
  <si>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</si>
  <si>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</si>
  <si>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</si>
  <si>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</si>
  <si>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</si>
  <si>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</si>
  <si>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</si>
  <si>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</si>
  <si>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</si>
  <si>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</si>
  <si>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</si>
  <si>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</si>
  <si>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</si>
  <si>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</si>
  <si>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</si>
  <si>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</si>
  <si>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</si>
  <si>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</si>
  <si>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</si>
  <si>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</si>
  <si>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</si>
  <si>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</si>
  <si>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</si>
  <si>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</si>
  <si>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</si>
  <si>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</si>
  <si>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</si>
  <si>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</si>
  <si>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</si>
  <si>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</si>
  <si>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</si>
  <si>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</si>
  <si>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</si>
  <si>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</si>
  <si>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</si>
  <si>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</si>
  <si>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</si>
  <si>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</si>
  <si>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</si>
  <si>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</si>
  <si>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</si>
  <si>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</si>
  <si>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</si>
  <si>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</si>
  <si>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</si>
  <si>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</si>
  <si>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</si>
  <si>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</si>
  <si>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</si>
  <si>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</si>
  <si>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</si>
  <si>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</si>
  <si>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</si>
  <si>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</si>
  <si>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</si>
  <si>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</si>
  <si>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</si>
  <si>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</si>
  <si>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</si>
  <si>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</si>
  <si>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</si>
  <si>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</si>
  <si>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</si>
  <si>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</si>
  <si>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</si>
  <si>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</si>
  <si>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</si>
  <si>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</si>
  <si>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</si>
  <si>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</si>
  <si>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</si>
  <si>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</si>
  <si>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</si>
  <si>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</si>
  <si>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</si>
  <si>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</si>
  <si>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</si>
  <si>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</si>
  <si>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</si>
  <si>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</si>
  <si>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</si>
  <si>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</si>
  <si>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</si>
  <si>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</si>
  <si>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</si>
  <si>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</si>
  <si>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</si>
  <si>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</si>
  <si>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</si>
  <si>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</si>
  <si>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</si>
  <si>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</si>
  <si>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</si>
  <si>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</si>
  <si>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</si>
  <si>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</si>
  <si>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</si>
  <si>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</si>
  <si>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</si>
  <si>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</si>
  <si>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</si>
  <si>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</si>
  <si>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</si>
  <si>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</si>
  <si>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</si>
  <si>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</si>
  <si>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</si>
  <si>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</si>
  <si>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</si>
  <si>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</si>
  <si>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</si>
  <si>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</si>
  <si>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</si>
  <si>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</si>
  <si>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</si>
  <si>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</si>
  <si>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</si>
  <si>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</si>
  <si>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</si>
  <si>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</si>
  <si>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</si>
  <si>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</si>
  <si>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</si>
  <si>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</si>
  <si>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</si>
  <si>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</si>
  <si>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</si>
  <si>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</si>
  <si>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</si>
  <si>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</si>
  <si>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</si>
  <si>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</si>
  <si>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</si>
  <si>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</si>
  <si>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</si>
  <si>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</si>
  <si>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</si>
  <si>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</si>
  <si>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</si>
  <si>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</si>
  <si>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</si>
  <si>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</si>
  <si>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</si>
  <si>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</si>
  <si>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</si>
  <si>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</si>
  <si>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</si>
  <si>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</si>
  <si>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</si>
  <si>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</si>
  <si>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</si>
  <si>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</si>
  <si>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</si>
  <si>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</si>
  <si>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</si>
  <si>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</si>
  <si>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</si>
  <si>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</si>
  <si>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</si>
  <si>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</si>
  <si>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</si>
  <si>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</si>
  <si>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</si>
  <si>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</si>
  <si>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</si>
  <si>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</si>
  <si>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</si>
  <si>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</si>
  <si>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</si>
  <si>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</si>
  <si>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</si>
  <si>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</si>
  <si>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</si>
  <si>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</si>
  <si>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</si>
  <si>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</si>
  <si>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</si>
  <si>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</si>
  <si>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</si>
  <si>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</si>
  <si>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</si>
  <si>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</si>
  <si>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</si>
  <si>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</si>
  <si>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</si>
  <si>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</si>
  <si>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</si>
  <si>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</si>
  <si>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</si>
  <si>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</si>
  <si>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</si>
  <si>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</si>
  <si>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</si>
  <si>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</si>
  <si>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</si>
  <si>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</si>
  <si>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</si>
  <si>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</si>
  <si>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</si>
  <si>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</si>
  <si>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</si>
  <si>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</si>
  <si>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</si>
  <si>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</si>
  <si>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</si>
  <si>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</si>
  <si>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</si>
  <si>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</si>
  <si>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</si>
  <si>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</si>
  <si>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</si>
  <si>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</si>
  <si>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</si>
  <si>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</si>
  <si>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</si>
  <si>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</si>
  <si>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</si>
  <si>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</si>
  <si>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</si>
  <si>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</si>
  <si>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</si>
  <si>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</si>
  <si>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</si>
  <si>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</si>
  <si>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</si>
  <si>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</si>
  <si>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</si>
  <si>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</si>
  <si>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</si>
  <si>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</si>
  <si>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</si>
  <si>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</si>
  <si>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</si>
  <si>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</si>
  <si>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</si>
  <si>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</si>
  <si>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</si>
  <si>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</si>
  <si>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</si>
  <si>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</si>
  <si>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</si>
  <si>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</si>
  <si>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</si>
  <si>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</si>
  <si>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</si>
  <si>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</si>
  <si>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</si>
  <si>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</si>
  <si>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</si>
  <si>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</si>
  <si>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</si>
  <si>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</si>
  <si>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</si>
  <si>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</si>
  <si>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</si>
  <si>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</si>
  <si>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</si>
  <si>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</si>
  <si>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</si>
  <si>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</si>
  <si>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</si>
  <si>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</si>
  <si>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</si>
  <si>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</si>
  <si>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</si>
  <si>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</si>
  <si>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</si>
  <si>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</si>
  <si>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</si>
  <si>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</si>
  <si>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</si>
  <si>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</si>
  <si>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</si>
  <si>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</si>
  <si>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</si>
  <si>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</si>
  <si>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</si>
  <si>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</si>
  <si>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</si>
  <si>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</si>
  <si>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</si>
  <si>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</si>
  <si>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</si>
  <si>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</si>
  <si>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</si>
  <si>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</si>
  <si>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</si>
  <si>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</si>
  <si>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</si>
  <si>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</si>
  <si>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</si>
  <si>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</si>
  <si>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</si>
  <si>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</si>
  <si>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</si>
  <si>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</si>
  <si>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</si>
  <si>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</si>
  <si>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</si>
  <si>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</si>
  <si>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</si>
  <si>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</si>
  <si>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</si>
  <si>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</si>
  <si>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</si>
  <si>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</si>
  <si>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</si>
  <si>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</si>
  <si>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</si>
  <si>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</si>
  <si>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</si>
  <si>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</si>
  <si>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</si>
  <si>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</si>
  <si>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</si>
  <si>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</si>
  <si>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</si>
  <si>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</si>
  <si>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</si>
  <si>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</si>
  <si>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</si>
  <si>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</si>
  <si>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</si>
  <si>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</si>
  <si>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</si>
  <si>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</si>
  <si>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</si>
  <si>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</si>
  <si>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</si>
  <si>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</si>
  <si>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</si>
  <si>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</si>
  <si>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</si>
  <si>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</si>
  <si>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</si>
  <si>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</si>
  <si>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</si>
  <si>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</si>
  <si>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</si>
  <si>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</si>
  <si>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</si>
  <si>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</si>
  <si>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</si>
  <si>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</si>
  <si>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</si>
  <si>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</si>
  <si>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</si>
  <si>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</si>
  <si>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</si>
  <si>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</si>
  <si>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</si>
  <si>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</si>
  <si>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</si>
  <si>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</si>
  <si>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</si>
  <si>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</si>
  <si>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</si>
  <si>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</si>
  <si>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</si>
  <si>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</si>
  <si>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</si>
  <si>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</si>
  <si>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</si>
  <si>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</si>
  <si>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</si>
  <si>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</si>
  <si>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</si>
  <si>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</si>
  <si>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</si>
  <si>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</si>
  <si>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</si>
  <si>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</si>
  <si>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</si>
  <si>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</si>
  <si>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</si>
  <si>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</si>
  <si>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</si>
  <si>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</si>
  <si>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</si>
  <si>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</si>
  <si>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</si>
  <si>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</si>
  <si>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</si>
  <si>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</si>
  <si>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</si>
  <si>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</si>
  <si>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</si>
  <si>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</si>
  <si>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</si>
  <si>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</si>
  <si>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</si>
  <si>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</si>
  <si>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</si>
  <si>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</si>
  <si>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</si>
  <si>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</si>
  <si>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</si>
  <si>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</si>
  <si>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</si>
  <si>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</si>
  <si>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</si>
  <si>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</si>
  <si>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</si>
  <si>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</si>
  <si>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</si>
  <si>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</si>
  <si>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</si>
  <si>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</si>
  <si>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</si>
  <si>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</si>
  <si>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</si>
  <si>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</si>
  <si>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</si>
  <si>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</si>
  <si>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</si>
  <si>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</si>
  <si>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</si>
  <si>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</si>
  <si>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</si>
  <si>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</si>
  <si>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</si>
  <si>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</si>
  <si>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</si>
  <si>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</si>
  <si>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</si>
  <si>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</si>
  <si>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</si>
  <si>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</si>
  <si>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</si>
  <si>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</si>
  <si>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</si>
  <si>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</si>
  <si>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</si>
  <si>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</si>
  <si>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</si>
  <si>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</si>
  <si>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</si>
  <si>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</si>
  <si>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</si>
  <si>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</si>
  <si>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</si>
  <si>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</si>
  <si>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</si>
  <si>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</si>
  <si>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</si>
  <si>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</si>
  <si>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</si>
  <si>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</si>
  <si>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</si>
  <si>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</si>
  <si>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</si>
  <si>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</si>
  <si>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</si>
  <si>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</si>
  <si>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</si>
  <si>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</si>
  <si>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</si>
  <si>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</si>
  <si>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</si>
  <si>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</si>
  <si>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</si>
  <si>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</si>
  <si>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</si>
  <si>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</si>
  <si>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</si>
  <si>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</si>
  <si>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</si>
  <si>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</si>
  <si>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</si>
  <si>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</si>
  <si>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</si>
  <si>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</si>
  <si>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</si>
  <si>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</si>
  <si>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</si>
  <si>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</si>
  <si>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</si>
  <si>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</si>
  <si>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</si>
  <si>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</si>
  <si>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</si>
  <si>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</si>
  <si>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</si>
  <si>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</si>
  <si>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</si>
  <si>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</si>
  <si>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</si>
  <si>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</si>
  <si>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</si>
  <si>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</si>
  <si>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</si>
  <si>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</si>
  <si>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</si>
  <si>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</si>
  <si>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</si>
  <si>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</si>
  <si>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</si>
  <si>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</si>
  <si>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</si>
  <si>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</si>
  <si>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</si>
  <si>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</si>
  <si>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</si>
  <si>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</si>
  <si>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</si>
  <si>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</si>
  <si>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</si>
  <si>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</si>
  <si>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</si>
  <si>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</si>
  <si>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</si>
  <si>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</si>
  <si>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</si>
  <si>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</si>
  <si>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</si>
  <si>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</si>
  <si>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</si>
  <si>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</si>
  <si>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</si>
  <si>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</si>
  <si>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</si>
  <si>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</si>
  <si>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</si>
  <si>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</si>
  <si>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</si>
  <si>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</si>
  <si>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</si>
  <si>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</si>
  <si>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</si>
  <si>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</si>
  <si>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</si>
  <si>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</si>
  <si>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</si>
  <si>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</si>
  <si>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</si>
  <si>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</si>
  <si>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</si>
  <si>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</si>
  <si>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</si>
  <si>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</si>
  <si>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</si>
  <si>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</si>
  <si>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</si>
  <si>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</si>
  <si>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</si>
  <si>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</si>
  <si>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</si>
  <si>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</si>
  <si>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</si>
  <si>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</si>
  <si>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</si>
  <si>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</si>
  <si>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</si>
  <si>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</si>
  <si>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</si>
  <si>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</si>
  <si>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</si>
  <si>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</si>
  <si>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</si>
  <si>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</si>
  <si>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</si>
  <si>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</si>
  <si>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</si>
  <si>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</si>
  <si>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</si>
  <si>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</si>
  <si>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</si>
  <si>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</si>
  <si>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</si>
  <si>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</si>
  <si>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</si>
  <si>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</si>
  <si>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</si>
  <si>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</si>
  <si>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</si>
  <si>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</si>
  <si>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</si>
  <si>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</si>
  <si>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</si>
  <si>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</si>
  <si>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</si>
  <si>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</si>
  <si>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</si>
  <si>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</si>
  <si>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</si>
  <si>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</si>
  <si>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</si>
  <si>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</si>
  <si>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</si>
  <si>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</si>
  <si>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</si>
  <si>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</si>
  <si>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</si>
  <si>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</si>
  <si>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</si>
  <si>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</si>
  <si>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</si>
  <si>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</si>
  <si>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</si>
  <si>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</si>
  <si>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</si>
  <si>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</si>
  <si>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</si>
  <si>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</si>
  <si>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</si>
  <si>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</si>
  <si>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</si>
  <si>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</si>
  <si>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</si>
  <si>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</si>
  <si>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</si>
  <si>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</si>
  <si>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</si>
  <si>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</si>
  <si>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</si>
  <si>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</si>
  <si>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</si>
  <si>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</si>
  <si>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</si>
  <si>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</si>
  <si>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</si>
  <si>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</si>
  <si>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</si>
  <si>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</si>
  <si>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</si>
  <si>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</si>
  <si>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</si>
  <si>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</si>
  <si>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</si>
  <si>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</si>
  <si>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</si>
  <si>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</si>
  <si>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</si>
  <si>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</si>
  <si>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</si>
  <si>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</si>
  <si>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</si>
  <si>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</si>
  <si>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</si>
  <si>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</si>
  <si>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</si>
  <si>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</si>
  <si>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</si>
  <si>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</si>
  <si>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</si>
  <si>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</si>
  <si>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</si>
  <si>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</si>
  <si>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</si>
  <si>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</si>
  <si>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</si>
  <si>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</si>
  <si>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</si>
  <si>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</si>
  <si>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</si>
  <si>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</si>
  <si>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</si>
  <si>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</si>
  <si>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</si>
  <si>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</si>
  <si>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</si>
  <si>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</si>
  <si>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</si>
  <si>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</si>
  <si>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</si>
  <si>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</si>
  <si>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</si>
  <si>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</si>
  <si>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</si>
  <si>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</si>
  <si>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</si>
  <si>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</si>
  <si>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</si>
  <si>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</si>
  <si>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</si>
  <si>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</si>
  <si>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</si>
  <si>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</si>
  <si>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</si>
  <si>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</si>
  <si>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</si>
  <si>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</si>
  <si>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</si>
  <si>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</si>
  <si>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</si>
  <si>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</si>
  <si>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</si>
  <si>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</si>
  <si>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</si>
  <si>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</si>
  <si>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</si>
  <si>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</si>
  <si>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</si>
  <si>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</si>
  <si>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</si>
  <si>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</si>
  <si>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</si>
  <si>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</si>
  <si>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</si>
  <si>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</si>
  <si>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</si>
  <si>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</si>
  <si>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</si>
  <si>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</si>
  <si>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</si>
  <si>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</si>
  <si>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</si>
  <si>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</si>
  <si>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</si>
  <si>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</si>
  <si>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</si>
  <si>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</si>
  <si>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</si>
  <si>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</si>
  <si>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</si>
  <si>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</si>
  <si>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</si>
  <si>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</si>
  <si>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</si>
  <si>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</si>
  <si>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</si>
  <si>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</si>
  <si>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</si>
  <si>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</si>
  <si>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</si>
  <si>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</si>
  <si>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</si>
  <si>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</si>
  <si>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</si>
  <si>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</si>
  <si>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</si>
  <si>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</si>
  <si>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</si>
  <si>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</si>
  <si>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</si>
  <si>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</si>
  <si>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</si>
  <si>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</si>
  <si>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</si>
  <si>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</si>
  <si>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</si>
  <si>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</si>
  <si>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</si>
  <si>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</si>
  <si>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</si>
  <si>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</si>
  <si>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</si>
  <si>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</si>
  <si>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</si>
  <si>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</si>
  <si>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</si>
  <si>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</si>
  <si>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</si>
  <si>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</si>
  <si>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</si>
  <si>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</si>
  <si>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</si>
  <si>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</si>
  <si>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</si>
  <si>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</si>
  <si>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</si>
  <si>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</si>
  <si>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</si>
  <si>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</si>
  <si>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</si>
  <si>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</si>
  <si>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</si>
  <si>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</si>
  <si>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</si>
  <si>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</si>
  <si>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</si>
  <si>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</si>
  <si>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</si>
  <si>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</si>
  <si>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</si>
  <si>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</si>
  <si>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</si>
  <si>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</si>
  <si>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</si>
  <si>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</si>
  <si>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</si>
  <si>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</si>
  <si>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</si>
  <si>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</si>
  <si>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</si>
  <si>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</si>
  <si>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</si>
  <si>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</si>
  <si>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</si>
  <si>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</si>
  <si>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</si>
  <si>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</si>
  <si>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</si>
  <si>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</si>
  <si>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</si>
  <si>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</si>
  <si>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</si>
  <si>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</si>
  <si>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</si>
  <si>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</si>
  <si>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</si>
  <si>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</si>
  <si>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</si>
  <si>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</si>
  <si>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</si>
  <si>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</si>
  <si>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</si>
  <si>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</si>
  <si>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</si>
  <si>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</si>
  <si>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</si>
  <si>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</si>
  <si>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</si>
  <si>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</si>
  <si>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</si>
  <si>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</si>
  <si>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</si>
  <si>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</si>
  <si>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</si>
  <si>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</si>
  <si>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</si>
  <si>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</si>
  <si>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</si>
  <si>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</si>
  <si>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</si>
  <si>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</si>
  <si>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</si>
  <si>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</si>
  <si>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</si>
  <si>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</si>
  <si>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</si>
  <si>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</si>
  <si>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</si>
  <si>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</si>
  <si>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</si>
  <si>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</si>
  <si>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</si>
  <si>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</si>
  <si>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</si>
  <si>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</si>
  <si>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</si>
  <si>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</si>
  <si>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</si>
  <si>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</si>
  <si>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</si>
  <si>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</si>
  <si>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</si>
  <si>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</si>
  <si>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</si>
  <si>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</si>
  <si>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</si>
  <si>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</si>
  <si>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</si>
  <si>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</si>
  <si>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</si>
  <si>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</si>
  <si>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</si>
  <si>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</si>
  <si>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</si>
  <si>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</si>
  <si>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</si>
  <si>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</si>
  <si>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</si>
  <si>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</si>
  <si>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</si>
  <si>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</si>
  <si>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</si>
  <si>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</si>
  <si>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</si>
  <si>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</si>
  <si>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</si>
  <si>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</si>
  <si>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</si>
  <si>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</si>
  <si>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</si>
  <si>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</si>
  <si>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</si>
  <si>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</si>
  <si>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</si>
  <si>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</si>
  <si>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</si>
  <si>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</si>
  <si>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</si>
  <si>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</si>
  <si>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</si>
  <si>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</si>
  <si>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</si>
  <si>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</si>
  <si>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</si>
  <si>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</si>
  <si>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</si>
  <si>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</si>
  <si>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</si>
  <si>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</si>
  <si>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</si>
  <si>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</si>
  <si>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</si>
  <si>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</si>
  <si>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</si>
  <si>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</si>
  <si>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</si>
  <si>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</si>
  <si>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</si>
  <si>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</si>
  <si>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</si>
  <si>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</si>
  <si>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</si>
  <si>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</si>
  <si>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</si>
  <si>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</si>
  <si>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</si>
  <si>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</si>
  <si>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</si>
  <si>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</si>
  <si>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</si>
  <si>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</si>
  <si>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</si>
  <si>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</si>
  <si>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</si>
  <si>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</si>
  <si>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</si>
  <si>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</si>
  <si>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</si>
  <si>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</si>
  <si>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</si>
  <si>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</si>
  <si>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</si>
  <si>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</si>
  <si>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</si>
  <si>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</si>
  <si>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</si>
  <si>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</si>
  <si>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</si>
  <si>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</si>
  <si>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</si>
  <si>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</si>
  <si>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</si>
  <si>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</si>
  <si>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</si>
  <si>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</si>
  <si>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</si>
  <si>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</si>
  <si>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</si>
  <si>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</si>
  <si>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</si>
  <si>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</si>
  <si>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</si>
  <si>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</si>
  <si>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</si>
  <si>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</si>
  <si>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</si>
  <si>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</si>
  <si>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</si>
  <si>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</si>
  <si>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</si>
  <si>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</si>
  <si>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</si>
  <si>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</si>
  <si>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</si>
  <si>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</si>
  <si>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</si>
  <si>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</si>
  <si>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</si>
  <si>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</si>
  <si>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</si>
  <si>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</si>
  <si>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</si>
  <si>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</si>
  <si>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</si>
  <si>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</si>
  <si>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</si>
  <si>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</si>
  <si>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</si>
  <si>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</si>
  <si>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</si>
  <si>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</si>
  <si>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</si>
  <si>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</si>
  <si>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</si>
  <si>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</si>
  <si>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</si>
  <si>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</si>
  <si>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</si>
  <si>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</si>
  <si>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</si>
  <si>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</si>
  <si>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</si>
  <si>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</si>
  <si>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</si>
  <si>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</si>
  <si>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</si>
  <si>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</si>
  <si>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</si>
  <si>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</si>
  <si>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</si>
  <si>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</si>
  <si>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</si>
  <si>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</si>
  <si>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</si>
  <si>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</si>
  <si>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</si>
  <si>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</si>
  <si>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</si>
  <si>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</si>
  <si>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</si>
  <si>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</si>
  <si>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</si>
  <si>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</si>
  <si>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</si>
  <si>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</si>
  <si>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</si>
  <si>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</si>
  <si>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</si>
  <si>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</si>
  <si>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</si>
  <si>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</si>
  <si>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</si>
  <si>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</si>
  <si>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</si>
  <si>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</si>
  <si>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</si>
  <si>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</si>
  <si>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</si>
  <si>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</si>
  <si>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</si>
  <si>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</si>
  <si>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</si>
  <si>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</si>
  <si>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</si>
  <si>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</si>
  <si>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</si>
  <si>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</si>
  <si>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</si>
  <si>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</si>
  <si>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</si>
  <si>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</si>
  <si>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</si>
  <si>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</si>
  <si>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</si>
  <si>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</si>
  <si>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</si>
  <si>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</si>
  <si>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</si>
  <si>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</si>
  <si>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</si>
  <si>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</si>
  <si>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</si>
  <si>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</si>
  <si>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</si>
  <si>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</si>
  <si>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</si>
  <si>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</si>
  <si>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</si>
  <si>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</si>
  <si>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</si>
  <si>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</si>
  <si>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</si>
  <si>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</si>
  <si>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</si>
  <si>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</si>
  <si>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</si>
  <si>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</si>
  <si>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</si>
  <si>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</si>
  <si>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</si>
  <si>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</si>
  <si>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</si>
  <si>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</si>
  <si>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</si>
  <si>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</si>
  <si>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</si>
  <si>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</si>
  <si>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</si>
  <si>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</si>
  <si>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</si>
  <si>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</si>
  <si>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</si>
  <si>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</si>
  <si>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</si>
  <si>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</si>
  <si>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</si>
  <si>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</si>
  <si>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</si>
  <si>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</si>
  <si>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</si>
  <si>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</si>
  <si>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</si>
  <si>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</si>
  <si>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</si>
  <si>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</si>
  <si>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</si>
  <si>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</si>
  <si>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</si>
  <si>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</si>
  <si>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</si>
  <si>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</si>
  <si>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</si>
  <si>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</si>
  <si>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</si>
  <si>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</si>
  <si>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</si>
  <si>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</si>
  <si>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</si>
  <si>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</si>
  <si>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</si>
  <si>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</si>
  <si>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</si>
  <si>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</si>
  <si>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</si>
  <si>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</si>
  <si>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</si>
  <si>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</si>
  <si>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</si>
  <si>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</si>
  <si>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</si>
  <si>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</si>
  <si>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</si>
  <si>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</si>
  <si>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</si>
  <si>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</si>
  <si>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</si>
  <si>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</si>
  <si>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</si>
  <si>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</si>
  <si>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</si>
  <si>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</si>
  <si>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</si>
  <si>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</si>
  <si>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</si>
  <si>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</si>
  <si>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</si>
  <si>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</si>
  <si>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</si>
  <si>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</si>
  <si>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</si>
  <si>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</si>
  <si>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</si>
  <si>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</si>
  <si>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</si>
  <si>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</si>
  <si>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</si>
  <si>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</si>
  <si>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</si>
  <si>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</si>
  <si>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</si>
  <si>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</si>
  <si>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</si>
  <si>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</si>
  <si>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</si>
  <si>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</si>
  <si>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</si>
  <si>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</si>
  <si>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</si>
  <si>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</si>
  <si>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</si>
  <si>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</si>
  <si>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</si>
  <si>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</si>
  <si>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</si>
  <si>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</si>
  <si>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</si>
  <si>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</si>
  <si>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</si>
  <si>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</si>
  <si>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</si>
  <si>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</si>
  <si>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</si>
  <si>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</si>
  <si>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</si>
  <si>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</si>
  <si>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</si>
  <si>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</si>
  <si>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</si>
  <si>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</si>
  <si>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</si>
  <si>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</si>
  <si>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</si>
  <si>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</si>
  <si>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</si>
  <si>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</si>
  <si>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</si>
  <si>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</si>
  <si>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</si>
  <si>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</si>
  <si>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</si>
  <si>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</si>
  <si>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</si>
  <si>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</si>
  <si>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</si>
  <si>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</si>
  <si>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</si>
  <si>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</si>
  <si>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</si>
  <si>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</si>
  <si>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</si>
  <si>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</si>
  <si>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</si>
  <si>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</si>
  <si>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</si>
  <si>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</si>
  <si>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</si>
  <si>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</si>
  <si>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</si>
  <si>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</si>
  <si>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</si>
  <si>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</si>
  <si>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</si>
  <si>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</si>
  <si>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</si>
  <si>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</si>
  <si>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</si>
  <si>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</si>
  <si>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</si>
  <si>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</si>
  <si>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</si>
  <si>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</si>
  <si>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</si>
  <si>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</si>
  <si>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</si>
  <si>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</si>
  <si>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</si>
  <si>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</si>
  <si>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</si>
  <si>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</si>
  <si>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</si>
  <si>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</si>
  <si>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</si>
  <si>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</si>
  <si>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</si>
  <si>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</si>
  <si>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</si>
  <si>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</si>
  <si>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</si>
  <si>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</si>
  <si>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</si>
  <si>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</si>
  <si>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</si>
  <si>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</si>
  <si>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</si>
  <si>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</si>
  <si>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</si>
  <si>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</si>
  <si>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</si>
  <si>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</si>
  <si>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</si>
  <si>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</si>
  <si>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</si>
  <si>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</si>
  <si>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</si>
  <si>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</si>
  <si>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</si>
  <si>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</si>
  <si>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</si>
  <si>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</si>
  <si>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</si>
  <si>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</si>
  <si>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</si>
  <si>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</si>
  <si>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</si>
  <si>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</si>
  <si>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</si>
  <si>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</si>
  <si>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</si>
  <si>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</si>
  <si>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</si>
  <si>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</si>
  <si>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</si>
  <si>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</si>
  <si>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</si>
  <si>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</si>
  <si>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</si>
  <si>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</si>
  <si>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</si>
  <si>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</si>
  <si>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</si>
  <si>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</si>
  <si>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</si>
  <si>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</si>
  <si>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</si>
  <si>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</si>
  <si>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</si>
  <si>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</si>
  <si>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</si>
  <si>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</si>
  <si>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</si>
  <si>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</si>
  <si>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</si>
  <si>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</si>
  <si>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</si>
  <si>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</si>
  <si>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</si>
  <si>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</si>
  <si>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</si>
  <si>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</si>
  <si>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</si>
  <si>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</si>
  <si>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</si>
  <si>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</si>
  <si>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</si>
  <si>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</si>
  <si>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</si>
  <si>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</si>
  <si>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</si>
  <si>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</si>
  <si>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</si>
  <si>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</si>
  <si>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</si>
  <si>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</si>
  <si>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</si>
  <si>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</si>
  <si>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</si>
  <si>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</si>
  <si>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</si>
  <si>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</si>
  <si>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</si>
  <si>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</si>
  <si>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</si>
  <si>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</si>
  <si>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</si>
  <si>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</si>
  <si>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</si>
  <si>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</si>
  <si>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</si>
  <si>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</si>
  <si>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</si>
  <si>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</si>
  <si>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</si>
  <si>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</si>
  <si>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</si>
  <si>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</si>
  <si>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</si>
  <si>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</si>
  <si>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</si>
  <si>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</si>
  <si>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</si>
  <si>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</si>
  <si>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</si>
  <si>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</si>
  <si>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</si>
  <si>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</si>
  <si>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</si>
  <si>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</si>
  <si>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</si>
  <si>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</si>
  <si>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</si>
  <si>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</si>
  <si>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</si>
  <si>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</si>
  <si>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</si>
  <si>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</si>
  <si>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</si>
  <si>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</si>
  <si>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</si>
  <si>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</si>
  <si>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</si>
  <si>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</si>
  <si>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</si>
  <si>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</si>
  <si>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</si>
  <si>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</si>
  <si>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</si>
  <si>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</si>
  <si>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</si>
  <si>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</si>
  <si>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</si>
  <si>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</si>
  <si>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</si>
  <si>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</si>
  <si>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</si>
  <si>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</si>
  <si>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</si>
  <si>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</si>
  <si>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</si>
  <si>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</si>
  <si>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</si>
  <si>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</si>
  <si>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</si>
  <si>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</si>
  <si>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</si>
  <si>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</si>
  <si>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</si>
  <si>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</si>
  <si>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</si>
  <si>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</si>
  <si>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</si>
  <si>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</si>
  <si>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</si>
  <si>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</si>
  <si>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</si>
  <si>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</si>
  <si>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</si>
  <si>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</si>
  <si>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</si>
  <si>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</si>
  <si>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</si>
  <si>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</si>
  <si>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</si>
  <si>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</si>
  <si>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</si>
  <si>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</si>
  <si>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</si>
  <si>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</si>
  <si>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</si>
  <si>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</si>
  <si>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</si>
  <si>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</si>
  <si>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</si>
  <si>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</si>
  <si>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</si>
  <si>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</si>
  <si>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</si>
  <si>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</si>
  <si>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</si>
  <si>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</si>
  <si>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</si>
  <si>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</si>
  <si>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</si>
  <si>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</si>
  <si>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</si>
  <si>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</si>
  <si>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</si>
  <si>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</si>
  <si>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</si>
  <si>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</si>
  <si>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</si>
  <si>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</si>
  <si>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</si>
  <si>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</si>
  <si>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</si>
  <si>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</si>
  <si>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</si>
  <si>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</si>
  <si>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</si>
  <si>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</si>
  <si>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</si>
  <si>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</si>
  <si>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</si>
  <si>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</si>
  <si>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</si>
  <si>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</si>
  <si>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</si>
  <si>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</si>
  <si>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</si>
  <si>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</si>
  <si>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</si>
  <si>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</si>
  <si>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</si>
  <si>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</si>
  <si>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</si>
  <si>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</si>
  <si>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</si>
  <si>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</si>
  <si>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</si>
  <si>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</si>
  <si>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</si>
  <si>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</si>
  <si>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</si>
  <si>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</si>
  <si>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</si>
  <si>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</si>
  <si>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</si>
  <si>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</si>
  <si>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</si>
  <si>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</si>
  <si>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</si>
  <si>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</si>
  <si>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</si>
  <si>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</si>
  <si>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</si>
  <si>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</si>
  <si>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</si>
  <si>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</si>
  <si>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</si>
  <si>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</si>
  <si>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</si>
  <si>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</si>
  <si>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</si>
  <si>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</si>
  <si>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</si>
  <si>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</si>
  <si>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</si>
  <si>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</si>
  <si>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</si>
  <si>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</si>
  <si>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</si>
  <si>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</si>
  <si>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</si>
  <si>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</si>
  <si>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</si>
  <si>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</si>
  <si>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</si>
  <si>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</si>
  <si>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</si>
  <si>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</si>
  <si>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</si>
  <si>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</si>
  <si>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</si>
  <si>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</si>
  <si>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</si>
  <si>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</si>
  <si>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</si>
  <si>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</si>
  <si>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</si>
  <si>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</si>
  <si>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</si>
  <si>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</si>
  <si>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</si>
  <si>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</si>
  <si>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</si>
  <si>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</si>
  <si>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</si>
  <si>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</si>
  <si>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</si>
  <si>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</si>
  <si>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</si>
  <si>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</si>
  <si>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</si>
  <si>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</si>
  <si>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</si>
  <si>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</si>
  <si>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</si>
  <si>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</si>
  <si>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</si>
  <si>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</si>
  <si>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</si>
  <si>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</si>
  <si>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</si>
  <si>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</si>
  <si>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</si>
  <si>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</si>
  <si>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</si>
  <si>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</si>
  <si>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</si>
  <si>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</si>
  <si>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</si>
  <si>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</si>
  <si>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</si>
  <si>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</si>
  <si>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</si>
  <si>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</si>
  <si>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</si>
  <si>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</si>
  <si>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</si>
  <si>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</si>
  <si>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</si>
  <si>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</si>
  <si>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</si>
  <si>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</si>
  <si>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</si>
  <si>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</si>
  <si>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</si>
  <si>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</si>
  <si>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</si>
  <si>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</si>
  <si>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</si>
  <si>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</si>
  <si>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</si>
  <si>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</si>
  <si>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</si>
  <si>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</si>
  <si>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</si>
  <si>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</si>
  <si>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</si>
  <si>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</si>
  <si>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</si>
  <si>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</si>
  <si>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</si>
  <si>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</si>
  <si>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</si>
  <si>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</si>
  <si>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</si>
  <si>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</si>
  <si>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</si>
  <si>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</si>
  <si>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</si>
  <si>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</si>
  <si>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</si>
  <si>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</si>
  <si>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</si>
  <si>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</si>
  <si>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</si>
  <si>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</si>
  <si>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</si>
  <si>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</si>
  <si>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</si>
  <si>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</si>
  <si>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</si>
  <si>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</si>
  <si>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</si>
  <si>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</si>
  <si>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</si>
  <si>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</si>
  <si>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</si>
  <si>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</si>
  <si>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</si>
  <si>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</si>
  <si>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</si>
  <si>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</si>
  <si>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</si>
  <si>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</si>
  <si>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</si>
  <si>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</si>
  <si>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</si>
  <si>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</si>
  <si>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</si>
  <si>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</si>
  <si>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</si>
  <si>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</si>
  <si>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</si>
  <si>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</si>
  <si>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</si>
  <si>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</si>
  <si>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</si>
  <si>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</si>
  <si>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</si>
  <si>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</si>
  <si>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</si>
  <si>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</si>
  <si>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</si>
  <si>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</si>
  <si>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</si>
  <si>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</si>
  <si>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</si>
  <si>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</si>
  <si>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</si>
  <si>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</si>
  <si>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</si>
  <si>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</si>
  <si>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</si>
  <si>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</si>
  <si>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</si>
  <si>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</si>
  <si>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</si>
  <si>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</si>
  <si>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</si>
  <si>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</si>
  <si>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</si>
  <si>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</si>
  <si>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</si>
  <si>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</si>
  <si>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</si>
  <si>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</si>
  <si>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</si>
  <si>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</si>
  <si>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</si>
  <si>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</si>
  <si>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</si>
  <si>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</si>
  <si>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</si>
  <si>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</si>
  <si>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</si>
  <si>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</si>
  <si>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</si>
  <si>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</si>
  <si>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</si>
  <si>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</si>
  <si>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</si>
  <si>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</si>
  <si>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</si>
  <si>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</si>
  <si>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</si>
  <si>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</si>
  <si>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</si>
  <si>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</si>
  <si>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</si>
  <si>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</si>
  <si>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</si>
  <si>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</si>
  <si>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</si>
  <si>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</si>
  <si>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</si>
  <si>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</si>
  <si>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</si>
  <si>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</si>
  <si>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</si>
  <si>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</si>
  <si>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</si>
  <si>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</si>
  <si>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</si>
  <si>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</si>
  <si>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</si>
  <si>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</si>
  <si>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</si>
  <si>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</si>
  <si>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</si>
  <si>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</si>
  <si>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</si>
  <si>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</si>
  <si>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</si>
  <si>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</si>
  <si>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</si>
  <si>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</si>
  <si>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</si>
  <si>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</si>
  <si>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</si>
  <si>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</si>
  <si>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</si>
  <si>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</si>
  <si>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</si>
  <si>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</si>
  <si>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</si>
  <si>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</si>
  <si>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</si>
  <si>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</si>
  <si>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</si>
  <si>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</si>
  <si>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</si>
  <si>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</si>
  <si>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</si>
  <si>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</si>
  <si>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</si>
  <si>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</si>
  <si>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</si>
  <si>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</si>
  <si>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</si>
  <si>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</si>
  <si>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</si>
  <si>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</si>
  <si>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</si>
  <si>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</si>
  <si>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</si>
  <si>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</si>
  <si>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</si>
  <si>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</si>
  <si>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</si>
  <si>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</si>
  <si>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</si>
  <si>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</si>
  <si>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</si>
  <si>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</si>
  <si>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</si>
  <si>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</si>
  <si>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</si>
  <si>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</si>
  <si>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</si>
  <si>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</si>
  <si>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</si>
  <si>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</si>
  <si>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</si>
  <si>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</si>
  <si>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</si>
  <si>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</si>
  <si>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</si>
  <si>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</si>
  <si>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</si>
  <si>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</si>
  <si>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</si>
  <si>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</si>
  <si>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</si>
  <si>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</si>
  <si>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</si>
  <si>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</si>
  <si>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</si>
  <si>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</si>
  <si>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</si>
  <si>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</si>
  <si>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</si>
  <si>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</si>
  <si>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</si>
  <si>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</si>
  <si>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</si>
  <si>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</si>
  <si>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</si>
  <si>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</si>
  <si>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</si>
  <si>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</si>
  <si>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</si>
  <si>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</si>
  <si>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</si>
  <si>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</si>
  <si>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</si>
  <si>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</si>
  <si>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</si>
  <si>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</si>
  <si>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</si>
  <si>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</si>
  <si>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</si>
  <si>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</si>
  <si>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</si>
  <si>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</si>
  <si>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</si>
  <si>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</si>
  <si>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</si>
  <si>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</si>
  <si>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</si>
  <si>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</si>
  <si>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</si>
  <si>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</si>
  <si>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</si>
  <si>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</si>
  <si>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</si>
  <si>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</si>
  <si>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</si>
  <si>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</si>
  <si>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</si>
  <si>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</si>
  <si>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</si>
  <si>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</si>
  <si>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</si>
  <si>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</si>
  <si>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</si>
  <si>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</si>
  <si>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</si>
  <si>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</si>
  <si>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</si>
  <si>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</si>
  <si>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</si>
  <si>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</si>
  <si>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</si>
  <si>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</si>
  <si>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</si>
  <si>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</si>
  <si>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</si>
  <si>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</si>
  <si>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</si>
  <si>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</si>
  <si>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</si>
  <si>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</si>
  <si>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</si>
  <si>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</si>
  <si>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</si>
  <si>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</si>
  <si>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</si>
  <si>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</si>
  <si>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</si>
  <si>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</si>
  <si>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</si>
  <si>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</si>
  <si>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</si>
  <si>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</si>
  <si>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</si>
  <si>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</si>
  <si>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</si>
  <si>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</si>
  <si>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</si>
  <si>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</si>
  <si>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</si>
  <si>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</si>
  <si>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</si>
  <si>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</si>
  <si>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</si>
  <si>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</si>
  <si>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</si>
  <si>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</si>
  <si>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</si>
  <si>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</si>
  <si>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</si>
  <si>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</si>
  <si>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</si>
  <si>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</si>
  <si>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</si>
  <si>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</si>
  <si>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</si>
  <si>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</si>
  <si>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</si>
  <si>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</si>
  <si>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</si>
  <si>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</si>
  <si>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</si>
  <si>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</si>
  <si>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</si>
  <si>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</si>
  <si>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</si>
  <si>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</si>
  <si>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</si>
  <si>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</si>
  <si>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</si>
  <si>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</si>
  <si>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</si>
  <si>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</si>
  <si>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</si>
  <si>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</si>
  <si>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</si>
  <si>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</si>
  <si>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</si>
  <si>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</si>
  <si>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</si>
  <si>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</si>
  <si>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</si>
  <si>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</si>
  <si>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</si>
  <si>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</si>
  <si>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</si>
  <si>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</si>
  <si>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</si>
  <si>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</si>
  <si>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</si>
  <si>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</si>
  <si>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</si>
  <si>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</si>
  <si>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</si>
  <si>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</si>
  <si>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</si>
  <si>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</si>
  <si>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</si>
  <si>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</si>
  <si>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</si>
  <si>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</si>
  <si>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</si>
  <si>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</si>
  <si>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</si>
  <si>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</si>
  <si>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</si>
  <si>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</si>
  <si>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</si>
  <si>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</si>
  <si>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</si>
  <si>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</si>
  <si>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</si>
  <si>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</si>
  <si>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</si>
  <si>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</si>
  <si>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</si>
  <si>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</si>
  <si>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</si>
  <si>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</si>
  <si>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</si>
  <si>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</si>
  <si>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</si>
  <si>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</si>
  <si>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</si>
  <si>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</si>
  <si>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</si>
  <si>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</si>
  <si>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</si>
  <si>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</si>
  <si>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</si>
  <si>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</si>
  <si>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</si>
  <si>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</si>
  <si>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</si>
  <si>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</si>
  <si>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</si>
  <si>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</si>
  <si>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</si>
  <si>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</si>
  <si>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</si>
  <si>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</si>
  <si>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</si>
  <si>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</si>
  <si>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</si>
  <si>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</si>
  <si>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</si>
  <si>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</si>
  <si>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</si>
  <si>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</si>
  <si>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</si>
  <si>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</si>
  <si>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</si>
  <si>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</si>
  <si>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</si>
  <si>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</si>
  <si>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</si>
  <si>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</si>
  <si>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</si>
  <si>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</si>
  <si>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</si>
  <si>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</si>
  <si>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</si>
  <si>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</si>
  <si>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</si>
  <si>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</si>
  <si>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</si>
  <si>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</si>
  <si>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</si>
  <si>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</si>
  <si>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</si>
  <si>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</si>
  <si>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</si>
  <si>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</si>
  <si>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</si>
  <si>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</si>
  <si>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</si>
  <si>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</si>
  <si>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</si>
  <si>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</si>
  <si>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</si>
  <si>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</si>
  <si>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</si>
  <si>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</si>
  <si>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</si>
  <si>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</si>
  <si>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</si>
  <si>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</si>
  <si>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</si>
  <si>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</si>
  <si>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</si>
  <si>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</si>
  <si>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</si>
  <si>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</si>
  <si>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</si>
  <si>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</si>
  <si>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</si>
  <si>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</si>
  <si>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</si>
  <si>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</si>
  <si>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</si>
  <si>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</si>
  <si>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</si>
  <si>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</si>
  <si>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</si>
  <si>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</si>
  <si>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</si>
  <si>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</si>
  <si>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</si>
  <si>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</si>
  <si>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</si>
  <si>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</si>
  <si>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</si>
  <si>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</si>
  <si>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</si>
  <si>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</si>
  <si>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</si>
  <si>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</si>
  <si>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</si>
  <si>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</si>
  <si>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</si>
  <si>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</si>
  <si>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</si>
  <si>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</si>
  <si>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</si>
  <si>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</si>
  <si>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</si>
  <si>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</si>
  <si>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</si>
  <si>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</si>
  <si>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</si>
  <si>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</si>
  <si>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</si>
  <si>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</si>
  <si>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</si>
  <si>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</si>
  <si>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</si>
  <si>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</si>
  <si>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</si>
  <si>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</si>
  <si>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</si>
  <si>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</si>
  <si>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</si>
  <si>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</si>
  <si>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</si>
  <si>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</si>
  <si>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</si>
  <si>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</si>
  <si>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</si>
  <si>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</si>
  <si>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</si>
  <si>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</si>
  <si>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</si>
  <si>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</si>
  <si>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</si>
  <si>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</si>
  <si>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</si>
  <si>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</si>
  <si>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</si>
  <si>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</si>
  <si>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</si>
  <si>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</si>
  <si>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</si>
  <si>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</si>
  <si>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</si>
  <si>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</si>
  <si>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</si>
  <si>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</si>
  <si>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</si>
  <si>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</si>
  <si>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</si>
  <si>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</si>
  <si>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</si>
  <si>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</si>
  <si>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</si>
  <si>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</si>
  <si>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</si>
  <si>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</si>
  <si>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</si>
  <si>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</si>
  <si>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</si>
  <si>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</si>
  <si>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</si>
  <si>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</si>
  <si>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</si>
  <si>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</si>
  <si>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</si>
  <si>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</si>
  <si>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</si>
  <si>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</si>
  <si>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</si>
  <si>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</si>
  <si>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</si>
  <si>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</si>
  <si>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</si>
  <si>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</si>
  <si>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</si>
  <si>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</si>
  <si>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</si>
  <si>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</si>
  <si>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</si>
  <si>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</si>
  <si>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</si>
  <si>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</si>
  <si>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</si>
  <si>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</si>
  <si>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</si>
  <si>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</si>
  <si>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</si>
  <si>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</si>
  <si>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</si>
  <si>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</si>
  <si>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</si>
  <si>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</si>
  <si>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</si>
  <si>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</si>
  <si>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</si>
  <si>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</si>
  <si>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</si>
  <si>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</si>
  <si>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</si>
  <si>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</si>
  <si>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</si>
  <si>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</si>
  <si>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</si>
  <si>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</si>
  <si>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</si>
  <si>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</si>
  <si>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</si>
  <si>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</si>
  <si>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</si>
  <si>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</si>
  <si>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</si>
  <si>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</si>
  <si>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</si>
  <si>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</si>
  <si>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</si>
  <si>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</si>
  <si>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</si>
  <si>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</si>
  <si>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</si>
  <si>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</si>
  <si>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</si>
  <si>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</si>
  <si>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</si>
  <si>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</si>
  <si>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</si>
  <si>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</si>
  <si>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</si>
  <si>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</si>
  <si>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</si>
  <si>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</si>
  <si>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</si>
  <si>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</si>
  <si>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</si>
  <si>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</si>
  <si>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</si>
  <si>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</si>
  <si>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</si>
  <si>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</si>
  <si>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</si>
  <si>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</si>
  <si>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</si>
  <si>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</si>
  <si>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</si>
  <si>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</si>
  <si>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</si>
  <si>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</si>
  <si>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</si>
  <si>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</si>
  <si>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</si>
  <si>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</si>
  <si>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</si>
  <si>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</si>
  <si>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</si>
  <si>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</si>
  <si>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</si>
  <si>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</si>
  <si>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</si>
  <si>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</si>
  <si>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</si>
  <si>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</si>
  <si>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</si>
  <si>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</si>
  <si>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</si>
  <si>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</si>
  <si>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</si>
  <si>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</si>
  <si>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</si>
  <si>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</si>
  <si>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</si>
  <si>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</si>
  <si>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</si>
  <si>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</si>
  <si>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</si>
  <si>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</si>
  <si>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</si>
  <si>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</si>
  <si>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</si>
  <si>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</si>
  <si>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</si>
  <si>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</si>
  <si>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</si>
  <si>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</si>
  <si>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</si>
  <si>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</si>
  <si>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</si>
  <si>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</si>
  <si>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</si>
  <si>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</si>
  <si>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</si>
  <si>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</si>
  <si>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</si>
  <si>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</si>
  <si>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</si>
  <si>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</si>
  <si>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</si>
  <si>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</si>
  <si>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</si>
  <si>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</si>
  <si>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</si>
  <si>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</si>
  <si>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</si>
  <si>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</si>
  <si>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</si>
  <si>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</si>
  <si>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</si>
  <si>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</si>
  <si>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</si>
  <si>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</si>
  <si>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</si>
  <si>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</si>
  <si>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</si>
  <si>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</si>
  <si>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</si>
  <si>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</si>
  <si>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</si>
  <si>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</si>
  <si>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</si>
  <si>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</si>
  <si>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</si>
  <si>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</si>
  <si>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</si>
  <si>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</si>
  <si>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</si>
  <si>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</si>
  <si>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</si>
  <si>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</si>
  <si>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</si>
  <si>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</si>
  <si>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</si>
  <si>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</si>
  <si>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</si>
  <si>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</si>
  <si>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</si>
  <si>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</si>
  <si>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</si>
  <si>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</si>
  <si>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</si>
  <si>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</si>
  <si>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</si>
  <si>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</si>
  <si>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</si>
  <si>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</si>
  <si>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</si>
  <si>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</si>
  <si>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</si>
  <si>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</si>
  <si>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</si>
  <si>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</si>
  <si>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</si>
  <si>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</si>
  <si>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</si>
  <si>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</si>
  <si>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</si>
  <si>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</si>
  <si>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</si>
  <si>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</si>
  <si>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</si>
  <si>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</si>
  <si>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</si>
  <si>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</si>
  <si>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</si>
  <si>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</si>
  <si>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</si>
  <si>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</si>
  <si>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</si>
  <si>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</si>
  <si>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</si>
  <si>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</si>
  <si>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</si>
  <si>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</si>
  <si>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</si>
  <si>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</si>
  <si>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</si>
  <si>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</si>
  <si>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</si>
  <si>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</si>
  <si>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</si>
  <si>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</si>
  <si>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</si>
  <si>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</si>
  <si>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</si>
  <si>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</si>
  <si>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</si>
  <si>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</si>
  <si>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</si>
  <si>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</si>
  <si>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</si>
  <si>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</si>
  <si>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</si>
  <si>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</si>
  <si>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</si>
  <si>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</si>
  <si>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</si>
  <si>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</si>
  <si>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</si>
  <si>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</si>
  <si>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</si>
  <si>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</si>
  <si>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</si>
  <si>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</si>
  <si>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</si>
  <si>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</si>
  <si>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</si>
  <si>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</si>
  <si>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</si>
  <si>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</si>
  <si>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</si>
  <si>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</si>
  <si>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</si>
  <si>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</si>
  <si>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</si>
  <si>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</si>
  <si>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</si>
  <si>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</si>
  <si>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</si>
  <si>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</si>
  <si>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</si>
  <si>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</si>
  <si>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</si>
  <si>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</si>
  <si>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</si>
  <si>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</si>
  <si>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</si>
  <si>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</si>
  <si>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</si>
  <si>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</si>
  <si>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</si>
  <si>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</si>
  <si>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</si>
  <si>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</si>
  <si>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</si>
  <si>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</si>
  <si>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</si>
  <si>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</si>
  <si>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</si>
  <si>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</si>
  <si>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</si>
  <si>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</si>
  <si>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</si>
  <si>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</si>
  <si>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</si>
  <si>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</si>
  <si>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</si>
  <si>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</si>
  <si>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</si>
  <si>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</si>
  <si>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</si>
  <si>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</si>
  <si>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</si>
  <si>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</si>
  <si>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</si>
  <si>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</si>
  <si>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</si>
  <si>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</si>
  <si>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</si>
  <si>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</si>
  <si>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</si>
  <si>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</si>
  <si>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</si>
  <si>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</si>
  <si>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</si>
  <si>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</si>
  <si>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</si>
  <si>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</si>
  <si>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</si>
  <si>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</si>
  <si>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</si>
  <si>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</si>
  <si>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</si>
  <si>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</si>
  <si>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</si>
  <si>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</si>
  <si>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</si>
  <si>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</si>
  <si>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</si>
  <si>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</si>
  <si>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</si>
  <si>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</si>
  <si>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</si>
  <si>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</si>
  <si>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</si>
  <si>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</si>
  <si>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</si>
  <si>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</si>
  <si>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</si>
  <si>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</si>
  <si>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</si>
  <si>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</si>
  <si>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</si>
  <si>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</si>
  <si>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</si>
  <si>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</si>
  <si>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</si>
  <si>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</si>
  <si>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</si>
  <si>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</si>
  <si>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</si>
  <si>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</si>
  <si>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</si>
  <si>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</si>
  <si>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</si>
  <si>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</si>
  <si>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</si>
  <si>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</si>
  <si>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</si>
  <si>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</si>
  <si>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</si>
  <si>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</si>
  <si>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</si>
  <si>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</si>
  <si>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</si>
  <si>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</si>
  <si>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</si>
  <si>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</si>
  <si>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</si>
  <si>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</si>
  <si>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</si>
  <si>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</si>
  <si>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</si>
  <si>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</si>
  <si>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</si>
  <si>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</si>
  <si>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</si>
  <si>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</si>
  <si>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</si>
  <si>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</si>
  <si>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</si>
  <si>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</si>
  <si>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</si>
  <si>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</si>
  <si>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</si>
  <si>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</si>
  <si>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</si>
  <si>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</si>
  <si>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</si>
  <si>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</si>
  <si>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</si>
  <si>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</si>
  <si>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</si>
  <si>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</si>
  <si>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</si>
  <si>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</si>
  <si>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</si>
  <si>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</si>
  <si>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</si>
  <si>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</si>
  <si>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</si>
  <si>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</si>
  <si>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</si>
  <si>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</si>
  <si>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</si>
  <si>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</si>
  <si>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</si>
  <si>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</si>
  <si>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</si>
  <si>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</si>
  <si>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</si>
  <si>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</si>
  <si>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</si>
  <si>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</si>
  <si>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</si>
  <si>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</si>
  <si>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</si>
  <si>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</si>
  <si>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</si>
  <si>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</si>
  <si>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</si>
  <si>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</si>
  <si>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</si>
  <si>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</si>
  <si>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</si>
  <si>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</si>
  <si>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</si>
  <si>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</si>
  <si>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</si>
  <si>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</si>
  <si>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</si>
  <si>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</si>
  <si>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</si>
  <si>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</si>
  <si>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</si>
  <si>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</si>
  <si>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</si>
  <si>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</si>
  <si>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</si>
  <si>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</si>
  <si>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</si>
  <si>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</si>
  <si>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</si>
  <si>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</si>
  <si>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</si>
  <si>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</si>
  <si>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</si>
  <si>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</si>
  <si>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</si>
  <si>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</si>
  <si>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</si>
  <si>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</si>
  <si>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</si>
  <si>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</si>
  <si>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</si>
  <si>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</si>
  <si>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</si>
  <si>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</si>
  <si>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</si>
  <si>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</si>
  <si>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</si>
  <si>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</si>
  <si>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</si>
  <si>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</si>
  <si>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</si>
  <si>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</si>
  <si>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</si>
  <si>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</si>
  <si>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</si>
  <si>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</si>
  <si>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</si>
  <si>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</si>
  <si>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</si>
  <si>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</si>
  <si>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</si>
  <si>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</si>
  <si>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</si>
  <si>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</si>
  <si>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</si>
  <si>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</si>
  <si>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</si>
  <si>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</si>
  <si>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</si>
  <si>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</si>
  <si>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</si>
  <si>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</si>
  <si>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</si>
  <si>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</si>
  <si>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</si>
  <si>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</si>
  <si>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</si>
  <si>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</si>
  <si>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</si>
  <si>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</si>
  <si>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</si>
  <si>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</si>
  <si>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</si>
  <si>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</si>
  <si>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</si>
  <si>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</si>
  <si>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</si>
  <si>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</si>
  <si>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</si>
  <si>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</si>
  <si>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</si>
  <si>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</si>
  <si>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</si>
  <si>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</si>
  <si>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</si>
  <si>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</si>
  <si>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</si>
  <si>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</si>
  <si>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</si>
  <si>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</si>
  <si>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</si>
  <si>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</si>
  <si>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</si>
  <si>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</si>
  <si>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</si>
  <si>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</si>
  <si>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</si>
  <si>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</si>
  <si>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</si>
  <si>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</si>
  <si>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</si>
  <si>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</si>
  <si>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</si>
  <si>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</si>
  <si>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</si>
  <si>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</si>
  <si>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</si>
  <si>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</si>
  <si>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</si>
  <si>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</si>
  <si>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</si>
  <si>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</si>
  <si>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</si>
  <si>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</si>
  <si>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</si>
  <si>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</si>
  <si>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</si>
  <si>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</si>
  <si>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</si>
  <si>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</si>
  <si>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</si>
  <si>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</si>
  <si>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</si>
  <si>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</si>
  <si>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</si>
  <si>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</si>
  <si>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</si>
  <si>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</si>
  <si>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</si>
  <si>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</si>
  <si>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</si>
  <si>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</si>
  <si>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</si>
  <si>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</si>
  <si>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</si>
  <si>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</si>
  <si>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</si>
  <si>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</si>
  <si>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</si>
  <si>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</si>
  <si>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</si>
  <si>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</si>
  <si>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</si>
  <si>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</si>
  <si>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</si>
  <si>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</si>
  <si>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</si>
  <si>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</si>
  <si>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</si>
  <si>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</si>
  <si>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</si>
  <si>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</si>
  <si>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</si>
  <si>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</si>
  <si>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</si>
  <si>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</si>
  <si>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</si>
  <si>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</si>
  <si>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</si>
  <si>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</si>
  <si>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</si>
  <si>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</si>
  <si>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</si>
  <si>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</si>
  <si>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</si>
  <si>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</si>
  <si>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</si>
  <si>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</si>
  <si>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</si>
  <si>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</si>
  <si>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</si>
  <si>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</si>
  <si>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</si>
  <si>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</si>
  <si>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</si>
  <si>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</si>
  <si>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</si>
  <si>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</si>
  <si>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</si>
  <si>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</si>
  <si>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</si>
  <si>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</si>
  <si>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</si>
  <si>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</si>
  <si>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</si>
  <si>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</si>
  <si>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</si>
  <si>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</si>
  <si>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</si>
  <si>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</si>
  <si>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</si>
  <si>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</si>
  <si>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</si>
  <si>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</si>
  <si>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</si>
  <si>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</si>
  <si>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</si>
  <si>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</si>
  <si>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</si>
  <si>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</si>
  <si>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</si>
  <si>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</si>
  <si>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</si>
  <si>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</si>
  <si>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</si>
  <si>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</si>
  <si>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</si>
  <si>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</si>
  <si>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</si>
  <si>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</si>
  <si>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</si>
  <si>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</si>
  <si>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</si>
  <si>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</si>
  <si>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</si>
  <si>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</si>
  <si>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</si>
  <si>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</si>
  <si>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</si>
  <si>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</si>
  <si>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</si>
  <si>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</si>
  <si>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</si>
  <si>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</si>
  <si>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</si>
  <si>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</si>
  <si>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</si>
  <si>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</si>
  <si>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</si>
  <si>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</si>
  <si>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</si>
  <si>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</si>
  <si>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</si>
  <si>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</si>
  <si>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</si>
  <si>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</si>
  <si>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</si>
  <si>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</si>
  <si>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</si>
  <si>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</si>
  <si>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</si>
  <si>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</si>
  <si>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</si>
  <si>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</si>
  <si>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</si>
  <si>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</si>
  <si>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</si>
  <si>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</si>
  <si>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</si>
  <si>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</si>
  <si>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</si>
  <si>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</si>
  <si>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</si>
  <si>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</si>
  <si>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</si>
  <si>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</si>
  <si>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</si>
  <si>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</si>
  <si>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</si>
  <si>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</si>
  <si>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</si>
  <si>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</si>
  <si>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</si>
  <si>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</si>
  <si>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</si>
  <si>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</si>
  <si>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</si>
  <si>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</si>
  <si>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</si>
  <si>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</si>
  <si>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</si>
  <si>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</si>
  <si>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</si>
  <si>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</si>
  <si>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</si>
  <si>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</si>
  <si>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</si>
  <si>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</si>
  <si>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</si>
  <si>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</si>
  <si>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</si>
  <si>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</si>
  <si>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</si>
  <si>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</si>
  <si>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</si>
  <si>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</si>
  <si>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</si>
  <si>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</si>
  <si>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</si>
  <si>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</si>
  <si>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</si>
  <si>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</si>
  <si>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</si>
  <si>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</si>
  <si>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</si>
  <si>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</si>
  <si>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</si>
  <si>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</si>
  <si>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</si>
  <si>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</si>
  <si>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</si>
  <si>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</si>
  <si>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</si>
  <si>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</si>
  <si>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</si>
  <si>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</si>
  <si>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</si>
  <si>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</si>
  <si>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</si>
  <si>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</si>
  <si>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</si>
  <si>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</si>
  <si>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</si>
  <si>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</si>
  <si>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</si>
  <si>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</si>
  <si>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</si>
  <si>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</si>
  <si>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</si>
  <si>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</si>
  <si>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</si>
  <si>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</si>
  <si>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</si>
  <si>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</si>
  <si>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</si>
  <si>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</si>
  <si>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</si>
  <si>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</si>
  <si>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</si>
  <si>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</si>
  <si>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</si>
  <si>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</si>
  <si>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</si>
  <si>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</si>
  <si>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</si>
  <si>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</si>
  <si>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</si>
  <si>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</si>
  <si>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</si>
  <si>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</si>
  <si>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</si>
  <si>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</si>
  <si>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</si>
  <si>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</si>
  <si>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</si>
  <si>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</si>
  <si>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</si>
  <si>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</si>
  <si>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</si>
  <si>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</si>
  <si>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</si>
  <si>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</si>
  <si>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</si>
  <si>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</si>
  <si>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</si>
  <si>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</si>
  <si>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</si>
  <si>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</si>
  <si>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</si>
  <si>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</si>
  <si>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</si>
  <si>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</si>
  <si>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</si>
  <si>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</si>
  <si>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</si>
  <si>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</si>
  <si>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</si>
  <si>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</si>
  <si>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</si>
  <si>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</si>
  <si>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</si>
  <si>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</si>
  <si>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</si>
  <si>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</si>
  <si>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</si>
  <si>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</si>
  <si>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</si>
  <si>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</si>
  <si>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</si>
  <si>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</si>
  <si>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</si>
  <si>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</si>
  <si>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</si>
  <si>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</si>
  <si>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</si>
  <si>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</si>
  <si>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</si>
  <si>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</si>
  <si>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</si>
  <si>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</si>
  <si>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</si>
  <si>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</si>
  <si>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</si>
  <si>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</si>
  <si>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</si>
  <si>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</si>
  <si>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</si>
  <si>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</si>
  <si>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</si>
  <si>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</si>
  <si>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</si>
  <si>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</si>
  <si>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</si>
  <si>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</si>
  <si>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</si>
  <si>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</si>
  <si>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</si>
  <si>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</si>
  <si>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</si>
  <si>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</si>
  <si>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</si>
  <si>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</si>
  <si>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</si>
  <si>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</si>
  <si>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</si>
  <si>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</si>
  <si>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</si>
  <si>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</si>
  <si>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</si>
  <si>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</si>
  <si>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</si>
  <si>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</si>
  <si>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</si>
  <si>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</si>
  <si>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</si>
  <si>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</si>
  <si>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</si>
  <si>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</si>
  <si>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</si>
  <si>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</si>
  <si>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</si>
  <si>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</si>
  <si>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</si>
  <si>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</si>
  <si>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</si>
  <si>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</si>
  <si>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</si>
  <si>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</si>
  <si>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</si>
  <si>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</si>
  <si>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</si>
  <si>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</si>
  <si>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</si>
  <si>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</si>
  <si>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</si>
  <si>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</si>
  <si>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</si>
  <si>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</si>
  <si>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</si>
  <si>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</si>
  <si>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</si>
  <si>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</si>
  <si>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</si>
  <si>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</si>
  <si>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</si>
  <si>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</si>
  <si>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</si>
  <si>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</si>
  <si>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</si>
  <si>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</si>
  <si>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</si>
  <si>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</si>
  <si>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</si>
  <si>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</si>
  <si>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</si>
  <si>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</si>
  <si>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</si>
  <si>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</si>
  <si>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</si>
  <si>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</si>
  <si>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</si>
  <si>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</si>
  <si>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</si>
  <si>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</si>
  <si>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</si>
  <si>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</si>
  <si>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</si>
  <si>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</si>
  <si>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</si>
  <si>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</si>
  <si>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</si>
  <si>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</si>
  <si>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</si>
  <si>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</si>
  <si>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</si>
  <si>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</si>
  <si>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</si>
  <si>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</si>
  <si>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</si>
  <si>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</si>
  <si>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</si>
  <si>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</si>
  <si>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</si>
  <si>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</si>
  <si>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</si>
  <si>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</si>
  <si>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</si>
  <si>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</si>
  <si>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</si>
  <si>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</si>
  <si>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</si>
  <si>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</si>
  <si>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</si>
  <si>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</si>
  <si>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</si>
  <si>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</si>
  <si>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</si>
  <si>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</si>
  <si>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</si>
  <si>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</si>
  <si>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</si>
  <si>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</si>
  <si>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</si>
  <si>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</si>
  <si>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</si>
  <si>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</si>
  <si>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</si>
  <si>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</si>
  <si>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</si>
  <si>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</si>
  <si>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</si>
  <si>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</si>
  <si>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</si>
  <si>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</si>
  <si>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</si>
  <si>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</si>
  <si>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</si>
  <si>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</si>
  <si>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</si>
  <si>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</si>
  <si>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</si>
  <si>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</si>
  <si>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</si>
  <si>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</si>
  <si>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</si>
  <si>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</si>
  <si>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</si>
  <si>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</si>
  <si>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</si>
  <si>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</si>
  <si>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</si>
  <si>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</si>
  <si>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</si>
  <si>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</si>
  <si>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</si>
  <si>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</si>
  <si>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</si>
  <si>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</si>
  <si>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</si>
  <si>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</si>
  <si>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</si>
  <si>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</si>
  <si>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</si>
  <si>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</si>
  <si>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</si>
  <si>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</si>
  <si>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</si>
  <si>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</si>
  <si>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</si>
  <si>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</si>
  <si>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</si>
  <si>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</si>
  <si>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</si>
  <si>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</si>
  <si>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</si>
  <si>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</si>
  <si>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</si>
  <si>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</si>
  <si>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</si>
  <si>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</si>
  <si>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</si>
  <si>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</si>
  <si>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</si>
  <si>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</si>
  <si>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</si>
  <si>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</si>
  <si>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</si>
  <si>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</si>
  <si>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</si>
  <si>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</si>
  <si>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</si>
  <si>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</si>
  <si>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</si>
  <si>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</si>
  <si>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</si>
  <si>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</si>
  <si>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</si>
  <si>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</si>
  <si>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</si>
  <si>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</si>
  <si>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</si>
  <si>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</si>
  <si>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</si>
  <si>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</si>
  <si>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</si>
  <si>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</si>
  <si>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</si>
  <si>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</si>
  <si>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</si>
  <si>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</si>
  <si>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</si>
  <si>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</si>
  <si>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</si>
  <si>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</si>
  <si>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</si>
  <si>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</si>
  <si>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</si>
  <si>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</si>
  <si>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</si>
  <si>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</si>
  <si>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</si>
  <si>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</si>
  <si>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</si>
  <si>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</si>
  <si>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</si>
  <si>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</si>
  <si>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</si>
  <si>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</si>
  <si>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</si>
  <si>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</si>
  <si>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</si>
  <si>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</si>
  <si>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</si>
  <si>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</si>
  <si>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</si>
  <si>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</si>
  <si>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</si>
  <si>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</si>
  <si>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</si>
  <si>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</si>
  <si>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</si>
  <si>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</si>
  <si>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</si>
  <si>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</si>
  <si>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</si>
  <si>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</si>
  <si>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</si>
  <si>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</si>
  <si>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</si>
  <si>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</si>
  <si>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</si>
  <si>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</si>
  <si>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</si>
  <si>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</si>
  <si>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</si>
  <si>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</si>
  <si>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</si>
  <si>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</si>
  <si>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</si>
  <si>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</si>
  <si>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</si>
  <si>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</si>
  <si>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</si>
  <si>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</si>
  <si>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</si>
  <si>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</si>
  <si>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</si>
  <si>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</si>
  <si>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</si>
  <si>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</si>
  <si>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</si>
  <si>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</si>
  <si>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</si>
  <si>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</si>
  <si>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</si>
  <si>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</si>
  <si>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</si>
  <si>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</si>
  <si>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</si>
  <si>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</si>
  <si>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</si>
  <si>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</si>
  <si>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</si>
  <si>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</si>
  <si>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</si>
  <si>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</si>
  <si>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</si>
  <si>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</si>
  <si>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</si>
  <si>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</si>
  <si>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</si>
  <si>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</si>
  <si>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</si>
  <si>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</si>
  <si>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</si>
  <si>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</si>
  <si>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</si>
  <si>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</si>
  <si>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</si>
  <si>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</si>
  <si>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</si>
  <si>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</si>
  <si>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</si>
  <si>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</si>
  <si>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</si>
  <si>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</si>
  <si>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</si>
  <si>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</si>
  <si>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</si>
  <si>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</si>
  <si>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</si>
  <si>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</si>
  <si>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</si>
  <si>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</si>
  <si>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</si>
  <si>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</si>
  <si>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</si>
  <si>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</si>
  <si>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</si>
  <si>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</si>
  <si>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</si>
  <si>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</si>
  <si>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</si>
  <si>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</si>
  <si>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</si>
  <si>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</si>
  <si>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</si>
  <si>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</si>
  <si>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</si>
  <si>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</si>
  <si>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</si>
  <si>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</si>
  <si>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</si>
  <si>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</si>
  <si>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</si>
  <si>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</si>
  <si>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</si>
  <si>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</si>
  <si>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</si>
  <si>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</si>
  <si>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</si>
  <si>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</si>
  <si>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</si>
  <si>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</si>
  <si>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</si>
  <si>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</si>
  <si>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</si>
  <si>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</si>
  <si>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</si>
  <si>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</si>
  <si>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</si>
  <si>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</si>
  <si>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</si>
  <si>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</si>
  <si>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</si>
  <si>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</si>
  <si>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</si>
  <si>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</si>
  <si>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</si>
  <si>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</si>
  <si>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</si>
  <si>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</si>
  <si>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</si>
  <si>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</si>
  <si>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</si>
  <si>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</si>
  <si>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</si>
  <si>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</si>
  <si>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</si>
  <si>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</si>
  <si>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</si>
  <si>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</si>
  <si>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</si>
  <si>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</si>
  <si>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</si>
  <si>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</si>
  <si>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</si>
  <si>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</si>
  <si>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</si>
  <si>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</si>
  <si>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</si>
  <si>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</si>
  <si>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</si>
  <si>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</si>
  <si>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</si>
  <si>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</si>
  <si>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</si>
  <si>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</si>
  <si>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</si>
  <si>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</si>
  <si>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</si>
  <si>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</si>
  <si>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</si>
  <si>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</si>
  <si>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</si>
  <si>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</si>
  <si>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</si>
  <si>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</si>
  <si>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</si>
  <si>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</si>
  <si>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</si>
  <si>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</si>
  <si>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</si>
  <si>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</si>
  <si>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</si>
  <si>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</si>
  <si>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</si>
  <si>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</si>
  <si>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</si>
  <si>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</si>
  <si>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</si>
  <si>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</si>
  <si>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</si>
  <si>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</si>
  <si>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</si>
  <si>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</si>
  <si>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</si>
  <si>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</si>
  <si>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</si>
  <si>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</si>
  <si>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</si>
  <si>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</si>
  <si>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</si>
  <si>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</si>
  <si>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</si>
  <si>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</si>
  <si>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</si>
  <si>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</si>
  <si>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</si>
  <si>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</si>
  <si>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</si>
  <si>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</si>
  <si>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</si>
  <si>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</si>
  <si>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</si>
  <si>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</si>
  <si>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</si>
  <si>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</si>
  <si>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</si>
  <si>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</si>
  <si>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</si>
  <si>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</si>
  <si>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</si>
  <si>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</si>
  <si>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</si>
  <si>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</si>
  <si>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</si>
  <si>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</si>
  <si>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</si>
  <si>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</si>
  <si>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</si>
  <si>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</si>
  <si>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</si>
  <si>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</si>
  <si>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</si>
  <si>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</si>
  <si>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</si>
  <si>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</si>
  <si>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</si>
  <si>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</si>
  <si>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</si>
  <si>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</si>
  <si>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</si>
  <si>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</si>
  <si>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</si>
  <si>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</si>
  <si>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</si>
  <si>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</si>
  <si>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</si>
  <si>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</si>
  <si>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</si>
  <si>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</si>
  <si>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</si>
  <si>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</si>
  <si>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</si>
  <si>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</si>
  <si>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</si>
  <si>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</si>
  <si>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</si>
  <si>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</si>
  <si>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</si>
  <si>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</si>
  <si>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</si>
  <si>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</si>
  <si>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</si>
  <si>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</si>
  <si>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</si>
  <si>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</si>
  <si>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</si>
  <si>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</si>
  <si>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</si>
  <si>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</si>
  <si>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</si>
  <si>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</si>
  <si>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</si>
  <si>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</si>
  <si>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</si>
  <si>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</si>
  <si>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</si>
  <si>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</si>
  <si>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</si>
  <si>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</si>
  <si>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</si>
  <si>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</si>
  <si>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</si>
  <si>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</si>
  <si>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</si>
  <si>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</si>
  <si>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</si>
  <si>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</si>
  <si>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</si>
  <si>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</si>
  <si>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</si>
  <si>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</si>
  <si>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</si>
  <si>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</si>
  <si>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</si>
  <si>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</si>
  <si>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</si>
  <si>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</si>
  <si>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</si>
  <si>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</si>
  <si>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</si>
  <si>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</si>
  <si>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</si>
  <si>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</si>
  <si>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</si>
  <si>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</si>
  <si>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</si>
  <si>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</si>
  <si>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</si>
  <si>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</si>
  <si>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</si>
  <si>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</si>
  <si>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</si>
  <si>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</si>
  <si>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</si>
  <si>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</si>
  <si>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</si>
  <si>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</si>
  <si>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</si>
  <si>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</si>
  <si>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</si>
  <si>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</si>
  <si>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</si>
  <si>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</si>
  <si>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</si>
  <si>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</si>
  <si>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</si>
  <si>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</si>
  <si>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</si>
  <si>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</si>
  <si>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</si>
  <si>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</si>
  <si>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</si>
  <si>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</si>
  <si>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</si>
  <si>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</si>
  <si>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</si>
  <si>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</si>
  <si>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</si>
  <si>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</si>
  <si>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</si>
  <si>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</si>
  <si>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</si>
  <si>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</si>
  <si>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</si>
  <si>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</si>
  <si>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</si>
  <si>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</si>
  <si>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</si>
  <si>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</si>
  <si>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</si>
  <si>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</si>
  <si>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</si>
  <si>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</si>
  <si>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</si>
  <si>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</si>
  <si>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</si>
  <si>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</si>
  <si>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</si>
  <si>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</si>
  <si>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</si>
  <si>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</si>
  <si>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</si>
  <si>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</si>
  <si>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</si>
  <si>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</si>
  <si>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</si>
  <si>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</si>
  <si>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</si>
  <si>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</si>
  <si>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</si>
  <si>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</si>
  <si>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</si>
  <si>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</si>
  <si>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</si>
  <si>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</si>
  <si>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</si>
  <si>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</si>
  <si>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</si>
  <si>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</si>
  <si>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</si>
  <si>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</si>
  <si>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</si>
  <si>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</si>
  <si>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</si>
  <si>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</si>
  <si>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</si>
  <si>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</si>
  <si>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</si>
  <si>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</si>
  <si>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</si>
  <si>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</si>
  <si>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</si>
  <si>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</si>
  <si>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</si>
  <si>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</si>
  <si>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</si>
  <si>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</si>
  <si>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</si>
  <si>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</si>
  <si>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</si>
  <si>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</si>
  <si>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</si>
  <si>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</si>
  <si>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</si>
  <si>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</si>
  <si>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</si>
  <si>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</si>
  <si>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</si>
  <si>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</si>
  <si>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</si>
  <si>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</si>
  <si>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</si>
  <si>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</si>
  <si>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</si>
  <si>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</si>
  <si>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</si>
  <si>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</si>
  <si>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</si>
  <si>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</si>
  <si>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</si>
  <si>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</si>
  <si>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</si>
  <si>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</si>
  <si>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</si>
  <si>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</si>
  <si>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</si>
  <si>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</si>
  <si>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</si>
  <si>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</si>
  <si>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</si>
  <si>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</si>
  <si>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</si>
  <si>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</si>
  <si>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</si>
  <si>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</si>
  <si>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</si>
  <si>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</si>
  <si>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</si>
  <si>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</si>
  <si>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</si>
  <si>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</si>
  <si>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</si>
  <si>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</si>
  <si>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</si>
  <si>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</si>
  <si>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</si>
  <si>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</si>
  <si>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</si>
  <si>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</si>
  <si>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</si>
  <si>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</si>
  <si>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</si>
  <si>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</si>
  <si>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</si>
  <si>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</si>
  <si>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</si>
  <si>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</si>
  <si>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</si>
  <si>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</si>
  <si>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</si>
  <si>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</si>
  <si>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</si>
  <si>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</si>
  <si>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</si>
  <si>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</si>
  <si>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</si>
  <si>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</si>
  <si>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</si>
  <si>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</si>
  <si>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</si>
  <si>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</si>
  <si>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</si>
  <si>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</si>
  <si>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</si>
  <si>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</si>
  <si>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</si>
  <si>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</si>
  <si>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</si>
  <si>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</si>
  <si>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</si>
  <si>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</si>
  <si>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</si>
  <si>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</si>
  <si>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</si>
  <si>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</si>
  <si>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</si>
  <si>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</si>
  <si>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</si>
  <si>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</si>
  <si>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</si>
  <si>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</si>
  <si>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</si>
  <si>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</si>
  <si>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</si>
  <si>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</si>
  <si>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</si>
  <si>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</si>
  <si>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</si>
  <si>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</si>
  <si>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</si>
  <si>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</si>
  <si>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</si>
  <si>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</si>
  <si>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</si>
  <si>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</si>
  <si>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</si>
  <si>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</si>
  <si>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</si>
  <si>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</si>
  <si>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</si>
  <si>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</si>
  <si>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</si>
  <si>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</si>
  <si>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</si>
  <si>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</si>
  <si>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</si>
  <si>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</si>
  <si>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</si>
  <si>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</si>
  <si>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</si>
  <si>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</si>
  <si>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</si>
  <si>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</si>
  <si>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</si>
  <si>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</si>
  <si>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</si>
  <si>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</si>
  <si>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</si>
  <si>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</si>
  <si>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</si>
  <si>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</si>
  <si>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</si>
  <si>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</si>
  <si>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</si>
  <si>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</si>
  <si>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</si>
  <si>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</si>
  <si>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</si>
  <si>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</si>
  <si>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</si>
  <si>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</si>
  <si>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</si>
  <si>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</si>
  <si>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</si>
  <si>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</si>
  <si>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</si>
  <si>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</si>
  <si>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</si>
  <si>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</si>
  <si>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</si>
  <si>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</si>
  <si>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</si>
  <si>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</si>
  <si>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</si>
  <si>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</si>
  <si>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</si>
  <si>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</si>
  <si>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</si>
  <si>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</si>
  <si>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</si>
  <si>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</si>
  <si>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</si>
  <si>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</si>
  <si>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</si>
  <si>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</si>
  <si>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</si>
  <si>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</si>
  <si>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</si>
  <si>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</si>
  <si>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</si>
  <si>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</si>
  <si>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</si>
  <si>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</si>
  <si>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</si>
  <si>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</si>
  <si>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</si>
  <si>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</si>
  <si>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</si>
  <si>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</si>
  <si>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</si>
  <si>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</si>
  <si>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</si>
  <si>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</si>
  <si>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</si>
  <si>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</si>
  <si>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</si>
  <si>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</si>
  <si>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</si>
  <si>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</si>
  <si>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</si>
  <si>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</si>
  <si>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</si>
  <si>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</si>
  <si>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</si>
  <si>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</si>
  <si>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</si>
  <si>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</si>
  <si>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</si>
  <si>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</si>
  <si>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</si>
  <si>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</si>
  <si>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</si>
  <si>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</si>
  <si>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</si>
  <si>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</si>
  <si>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</si>
  <si>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</si>
  <si>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</si>
  <si>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</si>
  <si>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</si>
  <si>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</si>
  <si>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</si>
  <si>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</si>
  <si>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</si>
  <si>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</si>
  <si>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</si>
  <si>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</si>
  <si>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</si>
  <si>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</si>
  <si>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</si>
  <si>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</si>
  <si>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</si>
  <si>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</si>
  <si>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</si>
  <si>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</si>
  <si>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</si>
  <si>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</si>
  <si>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</si>
  <si>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</si>
  <si>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</si>
  <si>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</si>
  <si>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</si>
  <si>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</si>
  <si>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</si>
  <si>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</si>
  <si>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</si>
  <si>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</si>
  <si>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</si>
  <si>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</si>
  <si>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</si>
  <si>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</si>
  <si>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</si>
  <si>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</si>
  <si>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</si>
  <si>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</si>
  <si>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</si>
  <si>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</si>
  <si>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</si>
  <si>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</si>
  <si>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</si>
  <si>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</si>
  <si>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</si>
  <si>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</si>
  <si>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</si>
  <si>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</si>
  <si>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</si>
  <si>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</si>
  <si>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</si>
  <si>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</si>
  <si>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</si>
  <si>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</si>
  <si>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</si>
  <si>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</si>
  <si>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</si>
  <si>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</si>
  <si>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</si>
  <si>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</si>
  <si>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</si>
  <si>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</si>
  <si>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</si>
  <si>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</si>
  <si>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</si>
  <si>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</si>
  <si>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</si>
  <si>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</si>
  <si>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</si>
  <si>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</si>
  <si>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</si>
  <si>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</si>
  <si>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</si>
  <si>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</si>
  <si>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</si>
  <si>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</si>
  <si>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</si>
  <si>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</si>
  <si>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</si>
  <si>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</si>
  <si>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</si>
  <si>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</si>
  <si>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</si>
  <si>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</si>
  <si>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</si>
  <si>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</si>
  <si>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</si>
  <si>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</si>
  <si>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</si>
  <si>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</si>
  <si>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</si>
  <si>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</si>
  <si>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</si>
  <si>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</si>
  <si>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</si>
  <si>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</si>
  <si>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</si>
  <si>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</si>
  <si>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</si>
  <si>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</si>
  <si>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</si>
  <si>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</si>
  <si>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</si>
  <si>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</si>
  <si>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</si>
  <si>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</si>
  <si>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</si>
  <si>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</si>
  <si>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</si>
  <si>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</si>
  <si>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</si>
  <si>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</si>
  <si>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</si>
  <si>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</si>
  <si>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</si>
  <si>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</si>
  <si>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</si>
  <si>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</si>
  <si>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</si>
  <si>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</si>
  <si>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</si>
  <si>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</si>
  <si>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</si>
  <si>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</si>
  <si>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</si>
  <si>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</si>
  <si>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</si>
  <si>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</si>
  <si>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</si>
  <si>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</si>
  <si>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</si>
  <si>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</si>
  <si>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</si>
  <si>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</si>
  <si>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</si>
  <si>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</si>
  <si>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</si>
  <si>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</si>
  <si>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</si>
  <si>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</si>
  <si>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</si>
  <si>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</si>
  <si>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</si>
  <si>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</si>
  <si>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</si>
  <si>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</si>
  <si>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</si>
  <si>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</si>
  <si>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</si>
  <si>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</si>
  <si>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</si>
  <si>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</si>
  <si>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</si>
  <si>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</si>
  <si>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</si>
  <si>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</si>
  <si>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</si>
  <si>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</si>
  <si>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</si>
  <si>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</si>
  <si>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</si>
  <si>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</si>
  <si>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</si>
  <si>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</si>
  <si>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</si>
  <si>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</si>
  <si>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</si>
  <si>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</si>
  <si>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</si>
  <si>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</si>
  <si>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</si>
  <si>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</si>
  <si>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</si>
  <si>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</si>
  <si>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</si>
  <si>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</si>
  <si>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</si>
  <si>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</si>
  <si>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</si>
  <si>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</si>
  <si>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</si>
  <si>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</si>
  <si>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</si>
  <si>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</si>
  <si>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</si>
  <si>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</si>
  <si>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</si>
  <si>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</si>
  <si>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</si>
  <si>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</si>
  <si>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</si>
  <si>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</si>
  <si>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</si>
  <si>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</si>
  <si>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</si>
  <si>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</si>
  <si>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</si>
  <si>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</si>
  <si>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</si>
  <si>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</si>
  <si>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</si>
  <si>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</si>
  <si>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</si>
  <si>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</si>
  <si>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</si>
  <si>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</si>
  <si>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</si>
  <si>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</si>
  <si>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</si>
  <si>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</si>
  <si>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</si>
  <si>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</si>
  <si>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</si>
  <si>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</si>
  <si>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</si>
  <si>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</si>
  <si>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</si>
  <si>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</si>
  <si>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</si>
  <si>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</si>
  <si>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</si>
  <si>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</si>
  <si>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</si>
  <si>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</si>
  <si>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</si>
  <si>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</si>
  <si>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</si>
  <si>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</si>
  <si>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</si>
  <si>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</si>
  <si>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</si>
  <si>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</si>
  <si>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</si>
  <si>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</si>
  <si>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</si>
  <si>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</si>
  <si>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</si>
  <si>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</si>
  <si>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</si>
  <si>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</si>
  <si>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</si>
  <si>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</si>
  <si>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</si>
  <si>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</si>
  <si>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</si>
  <si>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</si>
  <si>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</si>
  <si>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</si>
  <si>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</si>
  <si>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</si>
  <si>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</si>
  <si>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</si>
  <si>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</si>
  <si>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</si>
  <si>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</si>
  <si>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</si>
  <si>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</si>
  <si>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</si>
  <si>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</si>
  <si>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</si>
  <si>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</si>
  <si>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</si>
  <si>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</si>
  <si>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</si>
  <si>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</si>
  <si>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</si>
  <si>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</si>
  <si>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</si>
  <si>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</si>
  <si>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</si>
  <si>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</si>
  <si>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</si>
  <si>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</si>
  <si>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</si>
  <si>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</si>
  <si>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</si>
  <si>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</si>
  <si>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</si>
  <si>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</si>
  <si>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</si>
  <si>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</si>
  <si>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</si>
  <si>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</si>
  <si>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</si>
  <si>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</si>
  <si>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</si>
  <si>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</si>
  <si>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</si>
  <si>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</si>
  <si>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</si>
  <si>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</si>
  <si>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</si>
  <si>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</si>
  <si>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</si>
  <si>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</si>
  <si>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</si>
  <si>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</si>
  <si>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</si>
  <si>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</si>
  <si>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</si>
  <si>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</si>
  <si>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</si>
  <si>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</si>
  <si>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</si>
  <si>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</si>
  <si>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</si>
  <si>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</si>
  <si>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</si>
  <si>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</si>
  <si>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</si>
  <si>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</si>
  <si>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</si>
  <si>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</si>
  <si>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</si>
  <si>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</si>
  <si>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</si>
  <si>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</si>
  <si>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</si>
  <si>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</si>
  <si>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</si>
  <si>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</si>
  <si>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</si>
  <si>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</si>
  <si>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</si>
  <si>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</si>
  <si>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</si>
  <si>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</si>
  <si>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</si>
  <si>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</si>
  <si>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</si>
  <si>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</si>
  <si>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</si>
  <si>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</si>
  <si>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</si>
  <si>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</si>
  <si>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</si>
  <si>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</si>
  <si>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</si>
  <si>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</si>
  <si>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</si>
  <si>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</si>
  <si>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</si>
  <si>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</si>
  <si>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</si>
  <si>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</si>
  <si>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</si>
  <si>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</si>
  <si>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</si>
  <si>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</si>
  <si>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</si>
  <si>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</si>
  <si>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</si>
  <si>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</si>
  <si>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</si>
  <si>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</si>
  <si>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</si>
  <si>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</si>
  <si>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</si>
  <si>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</si>
  <si>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</si>
  <si>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</si>
  <si>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</si>
  <si>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</si>
  <si>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</si>
  <si>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</si>
  <si>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</si>
  <si>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</si>
  <si>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</si>
  <si>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</si>
  <si>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</si>
  <si>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</si>
  <si>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</si>
  <si>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</si>
  <si>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</si>
  <si>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</si>
  <si>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</si>
  <si>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</si>
  <si>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</si>
  <si>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</si>
  <si>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</si>
  <si>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</si>
  <si>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</si>
  <si>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</si>
  <si>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</si>
  <si>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</si>
  <si>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</si>
  <si>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</si>
  <si>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</si>
  <si>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</si>
  <si>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</si>
  <si>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</si>
  <si>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</si>
  <si>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</si>
  <si>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</si>
  <si>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</si>
  <si>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</si>
  <si>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</si>
  <si>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</si>
  <si>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</si>
  <si>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</si>
  <si>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</si>
  <si>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</si>
  <si>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</si>
  <si>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</si>
  <si>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</si>
  <si>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</si>
  <si>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</si>
  <si>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</si>
  <si>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</si>
  <si>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</si>
  <si>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</si>
  <si>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</si>
  <si>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</si>
  <si>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</si>
  <si>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</si>
  <si>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</si>
  <si>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</si>
  <si>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</si>
  <si>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</si>
  <si>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</si>
  <si>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</si>
  <si>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</si>
  <si>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</si>
  <si>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</si>
  <si>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</si>
  <si>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</si>
  <si>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</si>
  <si>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</si>
  <si>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</si>
  <si>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</si>
  <si>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</si>
  <si>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</si>
  <si>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</si>
  <si>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</si>
  <si>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</si>
  <si>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</si>
  <si>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</si>
  <si>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</si>
  <si>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</si>
  <si>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</si>
  <si>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</si>
  <si>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</si>
  <si>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</si>
  <si>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</si>
  <si>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</si>
  <si>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</si>
  <si>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</si>
  <si>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</si>
  <si>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</si>
  <si>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</si>
  <si>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</si>
  <si>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</si>
  <si>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</si>
  <si>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</si>
  <si>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</si>
  <si>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</si>
  <si>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</si>
  <si>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</si>
  <si>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</si>
  <si>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</si>
  <si>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</si>
  <si>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</si>
  <si>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</si>
  <si>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</si>
  <si>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</si>
  <si>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</si>
  <si>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</si>
  <si>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</si>
  <si>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</si>
  <si>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</si>
  <si>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</si>
  <si>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</si>
  <si>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</si>
  <si>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</si>
  <si>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</si>
  <si>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</si>
  <si>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</si>
  <si>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</si>
  <si>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</si>
  <si>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</si>
  <si>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</si>
  <si>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</si>
  <si>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</si>
  <si>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</si>
  <si>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</si>
  <si>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</si>
  <si>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</si>
  <si>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</si>
  <si>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</si>
  <si>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</si>
  <si>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</si>
  <si>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</si>
  <si>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</si>
  <si>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</si>
  <si>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</si>
  <si>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</si>
  <si>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</si>
  <si>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</si>
  <si>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</si>
  <si>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</si>
  <si>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</si>
  <si>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</si>
  <si>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</si>
  <si>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</si>
  <si>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</si>
  <si>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</si>
  <si>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</si>
  <si>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</si>
  <si>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</si>
  <si>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</si>
  <si>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</si>
  <si>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</si>
  <si>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</si>
  <si>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</si>
  <si>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</si>
  <si>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</si>
  <si>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</si>
  <si>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</si>
  <si>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</si>
  <si>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</si>
  <si>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</si>
  <si>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</si>
  <si>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</si>
  <si>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</si>
  <si>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</si>
  <si>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</si>
  <si>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</si>
  <si>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</si>
  <si>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</si>
  <si>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</si>
  <si>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</si>
  <si>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</si>
  <si>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</si>
  <si>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</si>
  <si>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</si>
  <si>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</si>
  <si>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</si>
  <si>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</si>
  <si>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</si>
  <si>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</si>
  <si>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</si>
  <si>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</si>
  <si>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</si>
  <si>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</si>
  <si>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</si>
  <si>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</si>
  <si>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</si>
  <si>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</si>
  <si>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</si>
  <si>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</si>
  <si>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</si>
  <si>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</si>
  <si>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</si>
  <si>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</si>
  <si>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</si>
  <si>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</si>
  <si>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</si>
  <si>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</si>
  <si>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</si>
  <si>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</si>
  <si>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</si>
  <si>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</si>
  <si>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</si>
  <si>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</si>
  <si>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</si>
  <si>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</si>
  <si>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</si>
  <si>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</si>
  <si>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</si>
  <si>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</si>
  <si>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</si>
  <si>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</si>
  <si>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</si>
  <si>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</si>
  <si>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</si>
  <si>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</si>
  <si>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</si>
  <si>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</si>
  <si>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</si>
  <si>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</si>
  <si>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</si>
  <si>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</si>
  <si>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</si>
  <si>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</si>
  <si>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</si>
  <si>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</si>
  <si>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</si>
  <si>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</si>
  <si>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</si>
  <si>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</si>
  <si>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</si>
  <si>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</si>
  <si>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</si>
  <si>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</si>
  <si>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</si>
  <si>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</si>
  <si>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</si>
  <si>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</si>
  <si>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</si>
  <si>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</si>
  <si>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</si>
  <si>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</si>
  <si>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</si>
  <si>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</si>
  <si>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</si>
  <si>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</si>
  <si>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</si>
  <si>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</si>
  <si>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</si>
  <si>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</si>
  <si>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</si>
  <si>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</si>
  <si>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</si>
  <si>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</si>
  <si>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</si>
  <si>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</si>
  <si>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</si>
  <si>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</si>
  <si>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</si>
  <si>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</si>
  <si>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</si>
  <si>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</si>
  <si>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</si>
  <si>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</si>
  <si>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</si>
  <si>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</si>
  <si>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</si>
  <si>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</si>
  <si>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</si>
  <si>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</si>
  <si>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</si>
  <si>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</si>
  <si>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</si>
  <si>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</si>
  <si>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</si>
  <si>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</si>
  <si>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</si>
  <si>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</si>
  <si>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</si>
  <si>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</si>
  <si>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</si>
  <si>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</si>
  <si>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</si>
  <si>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</si>
  <si>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</si>
  <si>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</si>
  <si>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</si>
  <si>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</si>
  <si>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</si>
  <si>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</si>
  <si>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</si>
  <si>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</si>
  <si>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</si>
  <si>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</si>
  <si>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</si>
  <si>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</si>
  <si>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</si>
  <si>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</si>
  <si>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</si>
  <si>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</si>
  <si>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</si>
  <si>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</si>
  <si>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</si>
  <si>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</si>
  <si>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</si>
  <si>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</si>
  <si>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</si>
  <si>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</si>
  <si>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</si>
  <si>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</si>
  <si>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</si>
  <si>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</si>
  <si>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</si>
  <si>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</si>
  <si>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</si>
  <si>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</si>
  <si>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</si>
  <si>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</si>
  <si>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</si>
  <si>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</si>
  <si>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</si>
  <si>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</si>
  <si>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</si>
  <si>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</si>
  <si>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</si>
  <si>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</si>
  <si>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</si>
  <si>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</si>
  <si>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</si>
  <si>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</si>
  <si>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</si>
  <si>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</si>
  <si>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</si>
  <si>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</si>
  <si>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</si>
  <si>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</si>
  <si>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</si>
  <si>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</si>
  <si>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</si>
  <si>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</si>
  <si>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</si>
  <si>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</si>
  <si>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</si>
  <si>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</si>
  <si>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</si>
  <si>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</si>
  <si>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</si>
  <si>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</si>
  <si>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</si>
  <si>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</si>
  <si>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</si>
  <si>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</si>
  <si>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</si>
  <si>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</si>
  <si>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</si>
  <si>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</si>
  <si>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</si>
  <si>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</si>
  <si>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</si>
  <si>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</si>
  <si>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</si>
  <si>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</si>
  <si>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</si>
  <si>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</si>
  <si>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</si>
  <si>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</si>
  <si>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</si>
  <si>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</si>
  <si>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</si>
  <si>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</si>
  <si>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</si>
  <si>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</si>
  <si>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</si>
  <si>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</si>
  <si>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</si>
  <si>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</si>
  <si>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</si>
  <si>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</si>
  <si>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</si>
  <si>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</si>
  <si>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</si>
  <si>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</si>
  <si>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</si>
  <si>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</si>
  <si>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</si>
  <si>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</si>
  <si>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</si>
  <si>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</si>
  <si>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</si>
  <si>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</si>
  <si>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</si>
  <si>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</si>
  <si>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</si>
  <si>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</si>
  <si>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</si>
  <si>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</si>
  <si>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</si>
  <si>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</si>
  <si>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</si>
  <si>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</si>
  <si>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</si>
  <si>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</si>
  <si>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</si>
  <si>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</si>
  <si>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</si>
  <si>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</si>
  <si>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</si>
  <si>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</si>
  <si>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</si>
  <si>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</si>
  <si>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</si>
  <si>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</si>
  <si>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</si>
  <si>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</si>
  <si>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</si>
  <si>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</si>
  <si>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</si>
  <si>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</si>
  <si>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</si>
  <si>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</si>
  <si>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</si>
  <si>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</si>
  <si>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</si>
  <si>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</si>
  <si>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</si>
  <si>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</si>
  <si>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</si>
  <si>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</si>
  <si>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</si>
  <si>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</si>
  <si>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</si>
  <si>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</si>
  <si>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</si>
  <si>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</si>
  <si>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</si>
  <si>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</si>
  <si>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</si>
  <si>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</si>
  <si>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</si>
  <si>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</si>
  <si>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</si>
  <si>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</si>
  <si>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</si>
  <si>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</si>
  <si>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</si>
  <si>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</si>
  <si>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</si>
  <si>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</si>
  <si>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</si>
  <si>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</si>
  <si>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</si>
  <si>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</si>
  <si>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</si>
  <si>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</si>
  <si>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</si>
  <si>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</si>
  <si>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</si>
  <si>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</si>
  <si>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</si>
  <si>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</si>
  <si>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</si>
  <si>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</si>
  <si>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</si>
  <si>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</si>
  <si>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</si>
  <si>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</si>
  <si>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</si>
  <si>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</si>
  <si>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</si>
  <si>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</si>
  <si>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</si>
  <si>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</si>
  <si>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</si>
  <si>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</si>
  <si>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</si>
  <si>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</si>
  <si>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</si>
  <si>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</si>
  <si>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</si>
  <si>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</si>
  <si>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</si>
  <si>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</si>
  <si>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</si>
  <si>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</si>
  <si>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</si>
  <si>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</si>
  <si>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</si>
  <si>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</si>
  <si>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</si>
  <si>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</si>
  <si>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</si>
  <si>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</si>
  <si>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</si>
  <si>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</si>
  <si>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</si>
  <si>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</si>
  <si>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</si>
  <si>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</si>
  <si>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</si>
  <si>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</si>
  <si>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</si>
  <si>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</si>
  <si>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</si>
  <si>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</si>
  <si>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</si>
  <si>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</si>
  <si>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</si>
  <si>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</si>
  <si>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</si>
  <si>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</si>
  <si>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</si>
  <si>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</si>
  <si>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</si>
  <si>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</si>
  <si>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</si>
  <si>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</si>
  <si>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</si>
  <si>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</si>
  <si>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</si>
  <si>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</si>
  <si>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</si>
  <si>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</si>
  <si>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</si>
  <si>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</si>
  <si>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</si>
  <si>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</si>
  <si>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</si>
  <si>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</si>
  <si>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</si>
  <si>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</si>
  <si>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</si>
  <si>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</si>
  <si>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</si>
  <si>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</si>
  <si>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</si>
  <si>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</si>
  <si>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</si>
  <si>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</si>
  <si>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</si>
  <si>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</si>
  <si>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</si>
  <si>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</si>
  <si>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</si>
  <si>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</si>
  <si>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</si>
  <si>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</si>
  <si>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</si>
  <si>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</si>
  <si>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</si>
  <si>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</si>
  <si>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</si>
  <si>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</si>
  <si>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</si>
  <si>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</si>
  <si>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</si>
  <si>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</si>
  <si>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</si>
  <si>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</si>
  <si>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</si>
  <si>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</si>
  <si>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</si>
  <si>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</si>
  <si>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</si>
  <si>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</si>
  <si>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</si>
  <si>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</si>
  <si>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</si>
  <si>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</si>
  <si>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</si>
  <si>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</si>
  <si>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</si>
  <si>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</si>
  <si>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</si>
  <si>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</si>
  <si>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</si>
  <si>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</si>
  <si>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</si>
  <si>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</si>
  <si>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</si>
  <si>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</si>
  <si>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</si>
  <si>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</si>
  <si>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</si>
  <si>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</si>
  <si>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</si>
  <si>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</si>
  <si>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</si>
  <si>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</si>
  <si>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</si>
  <si>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</si>
  <si>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</si>
  <si>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</si>
  <si>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</si>
  <si>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</si>
  <si>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</si>
  <si>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</si>
  <si>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</si>
  <si>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</si>
  <si>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</si>
  <si>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</si>
  <si>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</si>
  <si>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</si>
  <si>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</si>
  <si>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</si>
  <si>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</si>
  <si>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</si>
  <si>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</si>
  <si>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</si>
  <si>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</si>
  <si>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</si>
  <si>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</si>
  <si>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</si>
  <si>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</si>
  <si>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</si>
  <si>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</si>
  <si>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</si>
  <si>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</si>
  <si>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</si>
  <si>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</si>
  <si>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</si>
  <si>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</si>
  <si>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</si>
  <si>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</si>
  <si>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</si>
  <si>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</si>
  <si>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</si>
  <si>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</si>
  <si>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</si>
  <si>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</si>
  <si>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</si>
  <si>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</si>
  <si>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</si>
  <si>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</si>
  <si>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</si>
  <si>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</si>
  <si>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</si>
  <si>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</si>
  <si>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</si>
  <si>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</si>
  <si>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</si>
  <si>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</si>
  <si>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</si>
  <si>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</si>
  <si>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</si>
  <si>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</si>
  <si>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</si>
  <si>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</si>
  <si>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</si>
  <si>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</si>
  <si>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</si>
  <si>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</si>
  <si>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</si>
  <si>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</si>
  <si>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</si>
  <si>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</si>
  <si>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</si>
  <si>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</si>
  <si>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</si>
  <si>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</si>
  <si>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</si>
  <si>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</si>
  <si>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</si>
  <si>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</si>
  <si>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</si>
  <si>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</si>
  <si>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</si>
  <si>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</si>
  <si>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</si>
  <si>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</si>
  <si>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</si>
  <si>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</si>
  <si>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</si>
  <si>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</si>
  <si>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</si>
  <si>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</si>
  <si>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</si>
  <si>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</si>
  <si>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</si>
  <si>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</si>
  <si>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</si>
  <si>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</si>
  <si>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</si>
  <si>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</si>
  <si>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</si>
  <si>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</si>
  <si>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</si>
  <si>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</si>
  <si>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</si>
  <si>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</si>
  <si>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</si>
  <si>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</si>
  <si>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</si>
  <si>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</si>
  <si>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</si>
  <si>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</si>
  <si>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</si>
  <si>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</si>
  <si>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</si>
  <si>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</si>
  <si>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</si>
  <si>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</si>
  <si>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</si>
  <si>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</si>
  <si>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</si>
  <si>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</si>
  <si>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</si>
  <si>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</si>
  <si>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</si>
  <si>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</si>
  <si>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</si>
  <si>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</si>
  <si>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</si>
  <si>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</si>
  <si>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</si>
  <si>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</si>
  <si>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</si>
  <si>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</si>
  <si>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</si>
  <si>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</si>
  <si>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</si>
  <si>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</si>
  <si>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</si>
  <si>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</si>
  <si>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</si>
  <si>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</si>
  <si>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</si>
  <si>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</si>
  <si>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</si>
  <si>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</si>
  <si>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</si>
  <si>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</si>
  <si>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</si>
  <si>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</si>
  <si>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</si>
  <si>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</si>
  <si>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</si>
  <si>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</si>
  <si>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</si>
  <si>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</si>
  <si>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</si>
  <si>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</si>
  <si>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</si>
  <si>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</si>
  <si>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</si>
  <si>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</si>
  <si>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</si>
  <si>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</si>
  <si>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</si>
  <si>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</si>
  <si>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</si>
  <si>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</si>
  <si>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</si>
  <si>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</si>
  <si>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</si>
  <si>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</si>
  <si>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</si>
  <si>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</si>
  <si>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</si>
  <si>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</si>
  <si>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</si>
  <si>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</si>
  <si>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</si>
  <si>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</si>
  <si>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</si>
  <si>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</si>
  <si>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</si>
  <si>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</si>
  <si>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</si>
  <si>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</si>
  <si>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</si>
  <si>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</si>
  <si>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</si>
  <si>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</si>
  <si>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</si>
  <si>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</si>
  <si>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</si>
  <si>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</si>
  <si>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</si>
  <si>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</si>
  <si>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</si>
  <si>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</si>
  <si>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</si>
  <si>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</si>
  <si>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</si>
  <si>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</si>
  <si>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</si>
  <si>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</si>
  <si>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</si>
  <si>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</si>
  <si>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</si>
  <si>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</si>
  <si>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</si>
  <si>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</si>
  <si>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</si>
  <si>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</si>
  <si>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</si>
  <si>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</si>
  <si>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</si>
  <si>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</si>
  <si>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</si>
  <si>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</si>
  <si>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</si>
  <si>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</si>
  <si>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</si>
  <si>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</si>
  <si>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</si>
  <si>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</si>
  <si>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</si>
  <si>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</si>
  <si>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</si>
  <si>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</si>
  <si>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</si>
  <si>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</si>
  <si>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</si>
  <si>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</si>
  <si>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</si>
  <si>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</si>
  <si>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</si>
  <si>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</si>
  <si>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</si>
  <si>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</si>
  <si>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</si>
  <si>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</si>
  <si>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</si>
  <si>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</si>
  <si>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</si>
  <si>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</si>
  <si>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</si>
  <si>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</si>
  <si>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</si>
  <si>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</si>
  <si>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</si>
  <si>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</si>
  <si>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</si>
  <si>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</si>
  <si>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</si>
  <si>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</si>
  <si>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</si>
  <si>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</si>
  <si>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</si>
  <si>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</si>
  <si>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</si>
  <si>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</si>
  <si>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</si>
  <si>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</si>
  <si>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</si>
  <si>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</si>
  <si>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</si>
  <si>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</si>
  <si>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</si>
  <si>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</si>
  <si>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</si>
  <si>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</si>
  <si>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</si>
  <si>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</si>
  <si>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</si>
  <si>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</si>
  <si>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</si>
  <si>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</si>
  <si>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</si>
  <si>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</si>
  <si>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</si>
  <si>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</si>
  <si>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</si>
  <si>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</si>
  <si>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</si>
  <si>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</si>
  <si>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</si>
  <si>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</si>
  <si>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</si>
  <si>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</si>
  <si>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</si>
  <si>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</si>
  <si>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</si>
  <si>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</si>
  <si>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</si>
  <si>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</si>
  <si>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</si>
  <si>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</si>
  <si>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</si>
  <si>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</si>
  <si>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</si>
  <si>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</si>
  <si>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</si>
  <si>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</si>
  <si>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</si>
  <si>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</si>
  <si>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</si>
  <si>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</si>
  <si>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</si>
  <si>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</si>
  <si>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</si>
  <si>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</si>
  <si>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</si>
  <si>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</si>
  <si>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</si>
  <si>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</si>
  <si>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</si>
  <si>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</si>
  <si>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</si>
  <si>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</si>
  <si>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</si>
  <si>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</si>
  <si>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</si>
  <si>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</si>
  <si>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</si>
  <si>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</si>
  <si>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</si>
  <si>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</si>
  <si>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</si>
  <si>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</si>
  <si>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</si>
  <si>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</si>
  <si>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</si>
  <si>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</si>
  <si>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</si>
  <si>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</si>
  <si>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</si>
  <si>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</si>
  <si>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</si>
  <si>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</si>
  <si>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</si>
  <si>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</si>
  <si>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</si>
  <si>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</si>
  <si>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</si>
  <si>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</si>
  <si>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</si>
  <si>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</si>
  <si>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</si>
  <si>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</si>
  <si>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</si>
  <si>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</si>
  <si>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</si>
  <si>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</si>
  <si>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</si>
  <si>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</si>
  <si>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</si>
  <si>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</si>
  <si>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</si>
  <si>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</si>
  <si>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</si>
  <si>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</si>
  <si>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</si>
  <si>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</si>
  <si>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</si>
  <si>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</si>
  <si>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</si>
  <si>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</si>
  <si>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</si>
  <si>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</si>
  <si>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</si>
  <si>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</si>
  <si>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</si>
  <si>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</si>
  <si>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</si>
  <si>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</si>
  <si>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</si>
  <si>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</si>
  <si>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</si>
  <si>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</si>
  <si>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</si>
  <si>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</si>
  <si>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</si>
  <si>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</si>
  <si>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</si>
  <si>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</si>
  <si>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</si>
  <si>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</si>
  <si>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</si>
  <si>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</si>
  <si>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</si>
  <si>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</si>
  <si>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</si>
  <si>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</si>
  <si>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</si>
  <si>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</si>
  <si>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</si>
  <si>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</si>
  <si>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</si>
  <si>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</si>
  <si>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</si>
  <si>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</si>
  <si>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</si>
  <si>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</si>
  <si>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</si>
  <si>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</si>
  <si>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</si>
  <si>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</si>
  <si>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</si>
  <si>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</si>
  <si>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</si>
  <si>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</si>
  <si>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</si>
  <si>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</si>
  <si>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</si>
  <si>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</si>
  <si>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</si>
  <si>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</si>
  <si>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</si>
  <si>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</si>
  <si>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</si>
  <si>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</si>
  <si>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</si>
  <si>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</si>
  <si>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</si>
  <si>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</si>
  <si>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</si>
  <si>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</si>
  <si>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</si>
  <si>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</si>
  <si>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</si>
  <si>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</si>
  <si>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</si>
  <si>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</si>
  <si>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</si>
  <si>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</si>
  <si>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</si>
  <si>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</si>
  <si>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</si>
  <si>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</si>
  <si>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</si>
  <si>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</si>
  <si>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</si>
  <si>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</si>
  <si>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</si>
  <si>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</si>
  <si>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</si>
  <si>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</si>
  <si>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</si>
  <si>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</si>
  <si>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</si>
  <si>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</si>
  <si>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</si>
  <si>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</si>
  <si>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</si>
  <si>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</si>
  <si>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</si>
  <si>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</si>
  <si>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</si>
  <si>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</si>
  <si>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</si>
  <si>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</si>
  <si>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</si>
  <si>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</si>
  <si>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</si>
  <si>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</si>
  <si>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</si>
  <si>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</si>
  <si>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</si>
  <si>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</si>
  <si>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</si>
  <si>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</si>
  <si>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</si>
  <si>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</si>
  <si>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</si>
  <si>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</si>
  <si>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</si>
  <si>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</si>
  <si>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</si>
  <si>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</si>
  <si>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</si>
  <si>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</si>
  <si>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</si>
  <si>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</si>
  <si>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</si>
  <si>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</si>
  <si>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</si>
  <si>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</si>
  <si>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</si>
  <si>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</si>
  <si>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</si>
  <si>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</si>
  <si>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</si>
  <si>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</si>
  <si>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</si>
  <si>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</si>
  <si>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</si>
  <si>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</si>
  <si>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</si>
  <si>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</si>
  <si>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</si>
  <si>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</si>
  <si>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</si>
  <si>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</si>
  <si>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</si>
  <si>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</si>
  <si>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</si>
  <si>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</si>
  <si>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</si>
  <si>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</si>
  <si>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</si>
  <si>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</si>
  <si>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</si>
  <si>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</si>
  <si>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</si>
  <si>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</si>
  <si>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</si>
  <si>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</si>
  <si>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</si>
  <si>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</si>
  <si>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</si>
  <si>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</si>
  <si>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</si>
  <si>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</si>
  <si>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</si>
  <si>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</si>
  <si>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</si>
  <si>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</si>
  <si>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</si>
  <si>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</si>
  <si>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</si>
  <si>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</si>
  <si>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</si>
  <si>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</si>
  <si>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</si>
  <si>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</si>
  <si>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</si>
  <si>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</si>
  <si>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</si>
  <si>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</si>
  <si>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</si>
  <si>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</si>
  <si>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</si>
  <si>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</si>
  <si>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</si>
  <si>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</si>
  <si>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</si>
  <si>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</si>
  <si>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</si>
  <si>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</si>
  <si>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</si>
  <si>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</si>
  <si>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</si>
  <si>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</si>
  <si>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</si>
  <si>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</si>
  <si>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</si>
  <si>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</si>
  <si>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</si>
  <si>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</si>
  <si>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</si>
  <si>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</si>
  <si>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</si>
  <si>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</si>
  <si>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</si>
  <si>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</si>
  <si>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</si>
  <si>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</si>
  <si>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</si>
  <si>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</si>
  <si>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</si>
  <si>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</si>
  <si>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</si>
  <si>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</si>
  <si>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</si>
  <si>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</si>
  <si>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</si>
  <si>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</si>
  <si>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</si>
  <si>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</si>
  <si>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</si>
  <si>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</si>
  <si>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</si>
  <si>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</si>
  <si>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</si>
  <si>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</si>
  <si>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</si>
  <si>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</si>
  <si>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</si>
  <si>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</si>
  <si>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</si>
  <si>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</si>
  <si>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</si>
  <si>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</si>
  <si>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</si>
  <si>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</si>
  <si>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</si>
  <si>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</si>
  <si>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</si>
  <si>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</si>
  <si>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</si>
  <si>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</si>
  <si>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</si>
  <si>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</si>
  <si>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</si>
  <si>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</si>
  <si>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</si>
  <si>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</si>
  <si>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</si>
  <si>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</si>
  <si>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</si>
  <si>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</si>
  <si>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</si>
  <si>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</si>
  <si>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</si>
  <si>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</si>
  <si>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</si>
  <si>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</si>
  <si>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</si>
  <si>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</si>
  <si>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</si>
  <si>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</si>
  <si>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</si>
  <si>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</si>
  <si>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</si>
  <si>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</si>
  <si>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</si>
  <si>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</si>
  <si>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</si>
  <si>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</si>
  <si>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</si>
  <si>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</si>
  <si>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</si>
  <si>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</si>
  <si>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</si>
  <si>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</si>
  <si>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</si>
  <si>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</si>
  <si>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</si>
  <si>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</si>
  <si>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</si>
  <si>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</si>
  <si>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</si>
  <si>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</si>
  <si>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</si>
  <si>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</si>
  <si>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</si>
  <si>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</si>
  <si>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</si>
  <si>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</si>
  <si>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</si>
  <si>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</si>
  <si>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</si>
  <si>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</si>
  <si>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</si>
  <si>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</si>
  <si>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</si>
  <si>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</si>
  <si>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</si>
  <si>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</si>
  <si>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</si>
  <si>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</si>
  <si>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</si>
  <si>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</si>
  <si>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</si>
  <si>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</si>
  <si>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</si>
  <si>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</si>
  <si>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</si>
  <si>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</si>
  <si>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</si>
  <si>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</si>
  <si>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</si>
  <si>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</si>
  <si>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</si>
  <si>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</si>
  <si>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</si>
  <si>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</si>
  <si>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</si>
  <si>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</si>
  <si>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</si>
  <si>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</si>
  <si>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</si>
  <si>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</si>
  <si>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</si>
  <si>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</si>
  <si>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</si>
  <si>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</si>
  <si>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</si>
  <si>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</si>
  <si>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</si>
  <si>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</si>
  <si>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</si>
  <si>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</si>
  <si>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</si>
  <si>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</si>
  <si>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</si>
  <si>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</si>
  <si>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</si>
  <si>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</si>
  <si>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</si>
  <si>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</si>
  <si>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</si>
  <si>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</si>
  <si>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</si>
  <si>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</si>
  <si>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</si>
  <si>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</si>
  <si>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</si>
  <si>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</si>
  <si>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</si>
  <si>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</si>
  <si>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</si>
  <si>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</si>
  <si>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</si>
  <si>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</si>
  <si>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</si>
  <si>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</si>
  <si>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</si>
  <si>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</si>
  <si>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</si>
  <si>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</si>
  <si>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</si>
  <si>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</si>
  <si>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</si>
  <si>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</si>
  <si>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</si>
  <si>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</si>
  <si>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</si>
  <si>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</si>
  <si>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</si>
  <si>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</si>
  <si>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</si>
  <si>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</si>
  <si>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</si>
  <si>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</si>
  <si>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</si>
  <si>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</si>
  <si>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</si>
  <si>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</si>
  <si>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</si>
  <si>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</si>
  <si>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</si>
  <si>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</si>
  <si>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</si>
  <si>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</si>
  <si>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</si>
  <si>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</si>
  <si>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</si>
  <si>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</si>
  <si>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</si>
  <si>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</si>
  <si>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</si>
  <si>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</si>
  <si>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</si>
  <si>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</si>
  <si>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</si>
  <si>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</si>
  <si>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</si>
  <si>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</si>
  <si>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</si>
  <si>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</si>
  <si>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</si>
  <si>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</si>
  <si>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</si>
  <si>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</si>
  <si>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</si>
  <si>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</si>
  <si>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</si>
  <si>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</si>
  <si>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</si>
  <si>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</si>
  <si>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</si>
  <si>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</si>
  <si>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</si>
  <si>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</si>
  <si>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</si>
  <si>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</si>
  <si>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</si>
  <si>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</si>
  <si>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</si>
  <si>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</si>
  <si>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</si>
  <si>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</si>
  <si>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</si>
  <si>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</si>
  <si>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</si>
  <si>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</si>
  <si>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</si>
  <si>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</si>
  <si>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</si>
  <si>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</si>
  <si>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</si>
  <si>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</si>
  <si>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</si>
  <si>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</si>
  <si>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</si>
  <si>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</si>
  <si>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</si>
  <si>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</si>
  <si>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</si>
  <si>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</si>
  <si>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</si>
  <si>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</si>
  <si>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</si>
  <si>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</si>
  <si>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</si>
  <si>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</si>
  <si>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</si>
  <si>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</si>
  <si>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</si>
  <si>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</si>
  <si>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</si>
  <si>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</si>
  <si>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</si>
  <si>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</si>
  <si>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</si>
  <si>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</si>
  <si>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</si>
  <si>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</si>
  <si>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</si>
  <si>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</si>
  <si>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</si>
  <si>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</si>
  <si>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</si>
  <si>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</si>
  <si>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</si>
  <si>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</si>
  <si>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</si>
  <si>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</si>
  <si>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</si>
  <si>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</si>
  <si>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</si>
  <si>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</si>
  <si>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</si>
  <si>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</si>
  <si>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</si>
  <si>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</si>
  <si>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</si>
  <si>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</si>
  <si>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</si>
  <si>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</si>
  <si>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</si>
  <si>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</si>
  <si>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</si>
  <si>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</si>
  <si>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</si>
  <si>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</si>
  <si>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</si>
  <si>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</si>
  <si>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</si>
  <si>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</si>
  <si>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</si>
  <si>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</si>
  <si>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</si>
  <si>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</si>
  <si>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</si>
  <si>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</si>
  <si>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</si>
  <si>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</si>
  <si>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</si>
  <si>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</si>
  <si>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</si>
  <si>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</si>
  <si>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</si>
  <si>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</si>
  <si>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</si>
  <si>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</si>
  <si>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</si>
  <si>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</si>
  <si>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</si>
  <si>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</si>
  <si>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</si>
  <si>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</si>
  <si>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</si>
  <si>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</si>
  <si>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</si>
  <si>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</si>
  <si>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</si>
  <si>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</si>
  <si>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</si>
  <si>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</si>
  <si>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</si>
  <si>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</si>
  <si>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</si>
  <si>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</si>
  <si>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</si>
  <si>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</si>
  <si>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</si>
  <si>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</si>
  <si>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</si>
  <si>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</si>
  <si>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</si>
  <si>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</si>
  <si>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</si>
  <si>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</si>
  <si>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</si>
  <si>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</si>
  <si>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</si>
  <si>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</si>
  <si>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</si>
  <si>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</si>
  <si>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</si>
  <si>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</si>
  <si>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</si>
  <si>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</si>
  <si>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</si>
  <si>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</si>
  <si>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</si>
  <si>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</si>
  <si>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</si>
  <si>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</si>
  <si>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</si>
  <si>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</si>
  <si>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</si>
  <si>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</si>
  <si>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</si>
  <si>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</si>
  <si>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</si>
  <si>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</si>
  <si>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</si>
  <si>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</si>
  <si>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</si>
  <si>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</si>
  <si>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</si>
  <si>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</si>
  <si>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</si>
  <si>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</si>
  <si>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</si>
  <si>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</si>
  <si>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</si>
  <si>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</si>
  <si>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</si>
  <si>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</si>
  <si>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</si>
  <si>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</si>
  <si>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</si>
  <si>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</si>
  <si>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</si>
  <si>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</si>
  <si>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</si>
  <si>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</si>
  <si>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</si>
  <si>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</si>
  <si>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</si>
  <si>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</si>
  <si>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</si>
  <si>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</si>
  <si>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</si>
  <si>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</si>
  <si>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</si>
  <si>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</si>
  <si>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</si>
  <si>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</si>
  <si>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</si>
  <si>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</si>
  <si>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</si>
  <si>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</si>
  <si>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</si>
  <si>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</si>
  <si>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</si>
  <si>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</si>
  <si>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</si>
  <si>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</si>
  <si>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</si>
  <si>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</si>
  <si>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</si>
  <si>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</si>
  <si>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</si>
  <si>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</si>
  <si>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</si>
  <si>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</si>
  <si>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</si>
  <si>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</si>
  <si>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</si>
  <si>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</si>
  <si>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</si>
  <si>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</si>
  <si>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</si>
  <si>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</si>
  <si>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</si>
  <si>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</si>
  <si>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</si>
  <si>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</si>
  <si>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</si>
  <si>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</si>
  <si>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</si>
  <si>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</si>
  <si>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</si>
  <si>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</si>
  <si>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</si>
  <si>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</si>
  <si>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</si>
  <si>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</si>
  <si>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</si>
  <si>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</si>
  <si>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</si>
  <si>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</si>
  <si>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</si>
  <si>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</si>
  <si>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</si>
  <si>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</si>
  <si>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</si>
  <si>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</si>
  <si>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</si>
  <si>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</si>
  <si>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</si>
  <si>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</si>
  <si>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</si>
  <si>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</si>
  <si>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</si>
  <si>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</si>
  <si>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</si>
  <si>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</si>
  <si>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</si>
  <si>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</si>
  <si>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</si>
  <si>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</si>
  <si>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</si>
  <si>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</si>
  <si>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</si>
  <si>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</si>
  <si>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</si>
  <si>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</si>
  <si>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</si>
  <si>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</si>
  <si>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</si>
  <si>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</si>
  <si>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</si>
  <si>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</si>
  <si>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</si>
  <si>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</si>
  <si>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</si>
  <si>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</si>
  <si>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</si>
  <si>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</si>
  <si>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</si>
  <si>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</si>
  <si>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</si>
  <si>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</si>
  <si>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</si>
  <si>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</si>
  <si>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</si>
  <si>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</si>
  <si>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</si>
  <si>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</si>
  <si>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</si>
  <si>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</si>
  <si>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</si>
  <si>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</si>
  <si>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</si>
  <si>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</si>
  <si>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</si>
  <si>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</si>
  <si>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</si>
  <si>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</si>
  <si>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</si>
  <si>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</si>
  <si>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</si>
  <si>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</si>
  <si>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</si>
  <si>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</si>
  <si>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</si>
  <si>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</si>
  <si>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</si>
  <si>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</si>
  <si>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</si>
  <si>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</si>
  <si>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</si>
  <si>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</si>
  <si>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</si>
  <si>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</si>
  <si>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</si>
  <si>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</si>
  <si>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</si>
  <si>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</si>
  <si>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</si>
  <si>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</si>
  <si>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</si>
  <si>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</si>
  <si>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</si>
  <si>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</si>
  <si>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</si>
  <si>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</si>
  <si>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</si>
  <si>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</si>
  <si>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</si>
  <si>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</si>
  <si>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</si>
  <si>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</si>
  <si>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</si>
  <si>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</si>
  <si>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</si>
  <si>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</si>
  <si>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</si>
  <si>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</si>
  <si>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</si>
  <si>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</si>
  <si>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</si>
  <si>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</si>
  <si>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</si>
  <si>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</si>
  <si>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</si>
  <si>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</si>
  <si>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</si>
  <si>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</si>
  <si>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</si>
  <si>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</si>
  <si>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</si>
  <si>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</si>
  <si>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</si>
  <si>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</si>
  <si>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</si>
  <si>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</si>
  <si>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</si>
  <si>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</si>
  <si>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</si>
  <si>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</si>
  <si>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</si>
  <si>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</si>
  <si>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</si>
  <si>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</si>
  <si>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</si>
  <si>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</si>
  <si>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</si>
  <si>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</si>
  <si>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</si>
  <si>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</si>
  <si>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</si>
  <si>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</si>
  <si>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</si>
  <si>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</si>
  <si>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</si>
  <si>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</si>
  <si>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</si>
  <si>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</si>
  <si>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</si>
  <si>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</si>
  <si>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</si>
  <si>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</si>
  <si>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</si>
  <si>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</si>
  <si>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</si>
  <si>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</si>
  <si>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</si>
  <si>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</si>
  <si>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</si>
  <si>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</si>
  <si>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</si>
  <si>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</si>
  <si>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</si>
  <si>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</si>
  <si>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</si>
  <si>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</si>
  <si>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</si>
  <si>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</si>
  <si>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</si>
  <si>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</si>
  <si>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</si>
  <si>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</si>
  <si>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</si>
  <si>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</si>
  <si>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</si>
  <si>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</si>
  <si>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</si>
  <si>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</si>
  <si>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</si>
  <si>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</si>
  <si>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</si>
  <si>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</si>
  <si>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</si>
  <si>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</si>
  <si>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</si>
  <si>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</si>
  <si>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</si>
  <si>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</si>
  <si>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</si>
  <si>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</si>
  <si>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</si>
  <si>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</si>
  <si>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</si>
  <si>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</si>
  <si>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</si>
  <si>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</si>
  <si>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</si>
  <si>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</si>
  <si>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</si>
  <si>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</si>
  <si>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</si>
  <si>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</si>
  <si>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</si>
  <si>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</si>
  <si>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</si>
  <si>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</si>
  <si>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</si>
  <si>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</si>
  <si>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</si>
  <si>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</si>
  <si>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</si>
  <si>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</si>
  <si>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</si>
  <si>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</si>
  <si>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</si>
  <si>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</si>
  <si>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</si>
  <si>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</si>
  <si>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</si>
  <si>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</si>
  <si>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</si>
  <si>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</si>
  <si>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</si>
  <si>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</si>
  <si>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</si>
  <si>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</si>
  <si>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</si>
  <si>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</si>
  <si>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</si>
  <si>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</si>
  <si>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</si>
  <si>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</si>
  <si>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</si>
  <si>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</si>
  <si>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</si>
  <si>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</si>
  <si>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</si>
  <si>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</si>
  <si>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</si>
  <si>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</si>
  <si>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</si>
  <si>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</si>
  <si>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</si>
  <si>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</si>
  <si>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</si>
  <si>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</si>
  <si>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</si>
  <si>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</si>
  <si>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</si>
  <si>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</si>
  <si>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</si>
  <si>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</si>
  <si>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</si>
  <si>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</si>
  <si>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</si>
  <si>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</si>
  <si>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</si>
  <si>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</si>
  <si>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</si>
  <si>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</si>
  <si>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</si>
  <si>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</si>
  <si>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</si>
  <si>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</si>
  <si>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</si>
  <si>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</si>
  <si>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</si>
  <si>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</si>
  <si>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</si>
  <si>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</si>
  <si>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</si>
  <si>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</si>
  <si>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</si>
  <si>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</si>
  <si>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</si>
  <si>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</si>
  <si>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</si>
  <si>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</si>
  <si>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</si>
  <si>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</si>
  <si>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</si>
  <si>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</si>
  <si>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</si>
  <si>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</si>
  <si>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</si>
  <si>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</si>
  <si>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</si>
  <si>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</si>
  <si>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</si>
  <si>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</si>
  <si>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</si>
  <si>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</si>
  <si>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</si>
  <si>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</si>
  <si>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</si>
  <si>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</si>
  <si>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</si>
  <si>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</si>
  <si>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</si>
  <si>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</si>
  <si>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</si>
  <si>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</si>
  <si>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</si>
  <si>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</si>
  <si>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</si>
  <si>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</si>
  <si>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</si>
  <si>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</si>
  <si>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</si>
  <si>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</si>
  <si>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</si>
  <si>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</si>
  <si>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</si>
  <si>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</si>
  <si>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</si>
  <si>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</si>
  <si>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</si>
  <si>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</si>
  <si>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</si>
  <si>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</si>
  <si>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</si>
  <si>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</si>
  <si>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</si>
  <si>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</si>
  <si>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</si>
  <si>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</si>
  <si>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</si>
  <si>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</si>
  <si>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</si>
  <si>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</si>
  <si>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</si>
  <si>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</si>
  <si>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</si>
  <si>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</si>
  <si>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</si>
  <si>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</si>
  <si>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</si>
  <si>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</si>
  <si>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</si>
  <si>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</si>
  <si>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</si>
  <si>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</si>
  <si>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</si>
  <si>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</si>
  <si>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</si>
  <si>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</si>
  <si>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</si>
  <si>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</si>
  <si>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</si>
  <si>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</si>
  <si>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</si>
  <si>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</si>
  <si>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</si>
  <si>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</si>
  <si>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</si>
  <si>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</si>
  <si>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</si>
  <si>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</si>
  <si>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</si>
  <si>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</si>
  <si>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</si>
  <si>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</si>
  <si>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</si>
  <si>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</si>
  <si>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</si>
  <si>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</si>
  <si>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</si>
  <si>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</si>
  <si>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</si>
  <si>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</si>
  <si>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</si>
  <si>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</si>
  <si>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</si>
  <si>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</si>
  <si>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</si>
  <si>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</si>
  <si>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</si>
  <si>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</si>
  <si>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</si>
  <si>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</si>
  <si>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</si>
  <si>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</si>
  <si>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</si>
  <si>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</si>
  <si>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</si>
  <si>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</si>
  <si>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</si>
  <si>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</si>
  <si>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</si>
  <si>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</si>
  <si>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</si>
  <si>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</si>
  <si>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</si>
  <si>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</si>
  <si>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</si>
  <si>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</si>
  <si>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</si>
  <si>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</si>
  <si>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</si>
  <si>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</si>
  <si>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</si>
  <si>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</si>
  <si>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</si>
  <si>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</si>
  <si>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</si>
  <si>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</si>
  <si>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</si>
  <si>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</si>
  <si>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</si>
  <si>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</si>
  <si>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</si>
  <si>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</si>
  <si>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</si>
  <si>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</si>
  <si>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</si>
  <si>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</si>
  <si>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</si>
  <si>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</si>
  <si>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</si>
  <si>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</si>
  <si>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</si>
  <si>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</si>
  <si>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</si>
  <si>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</si>
  <si>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</si>
  <si>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</si>
  <si>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</si>
  <si>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</si>
  <si>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</si>
  <si>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</si>
  <si>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</si>
  <si>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</si>
  <si>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</si>
  <si>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</si>
  <si>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</si>
  <si>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</si>
  <si>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</si>
  <si>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</si>
  <si>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</si>
  <si>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</si>
  <si>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</si>
  <si>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</si>
  <si>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</si>
  <si>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</si>
  <si>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</si>
  <si>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</si>
  <si>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</si>
  <si>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</si>
  <si>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</si>
  <si>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</si>
  <si>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</si>
  <si>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</si>
  <si>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</si>
  <si>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</si>
  <si>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</si>
  <si>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</si>
  <si>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</si>
  <si>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</si>
  <si>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</si>
  <si>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</si>
  <si>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</si>
  <si>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</si>
  <si>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</si>
  <si>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</si>
  <si>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</si>
  <si>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</si>
  <si>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</si>
  <si>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</si>
  <si>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</si>
  <si>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</si>
  <si>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</si>
  <si>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</si>
  <si>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</si>
  <si>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</si>
  <si>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</si>
  <si>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</si>
  <si>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</si>
  <si>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</si>
  <si>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</si>
  <si>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</si>
  <si>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</si>
  <si>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</si>
  <si>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</si>
  <si>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</si>
  <si>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</si>
  <si>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</si>
  <si>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</si>
  <si>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</si>
  <si>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</si>
  <si>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</si>
  <si>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</si>
  <si>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</si>
  <si>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</si>
  <si>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</si>
  <si>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</si>
  <si>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</si>
  <si>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</si>
  <si>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</si>
  <si>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</si>
  <si>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</si>
  <si>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</si>
  <si>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</si>
  <si>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</si>
  <si>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</si>
  <si>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</si>
  <si>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</si>
  <si>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</si>
  <si>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</si>
  <si>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</si>
  <si>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</si>
  <si>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</si>
  <si>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</si>
  <si>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</si>
  <si>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</si>
  <si>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</si>
  <si>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</si>
  <si>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</si>
  <si>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</si>
  <si>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</si>
  <si>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</si>
  <si>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</si>
  <si>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</si>
  <si>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</si>
  <si>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</si>
  <si>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</si>
  <si>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</si>
  <si>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</si>
  <si>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</si>
  <si>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</si>
  <si>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</si>
  <si>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</si>
  <si>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</si>
  <si>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</si>
  <si>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</si>
  <si>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</si>
  <si>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</si>
  <si>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</si>
  <si>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</si>
  <si>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</si>
  <si>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</si>
  <si>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</si>
  <si>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</si>
  <si>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</si>
  <si>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</si>
  <si>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</si>
  <si>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</si>
  <si>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</si>
  <si>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</si>
  <si>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</si>
  <si>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</si>
  <si>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</si>
  <si>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</si>
  <si>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</si>
  <si>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</si>
  <si>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</si>
  <si>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</si>
  <si>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</si>
  <si>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</si>
  <si>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</si>
  <si>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</si>
  <si>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</si>
  <si>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</si>
  <si>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</si>
  <si>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</si>
  <si>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</si>
  <si>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</si>
  <si>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</si>
  <si>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</si>
  <si>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</si>
  <si>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</si>
  <si>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</si>
  <si>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</si>
  <si>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</si>
  <si>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</si>
  <si>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</si>
  <si>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</si>
  <si>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</si>
  <si>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</si>
  <si>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</si>
  <si>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</si>
  <si>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</si>
  <si>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</si>
  <si>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</si>
  <si>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</si>
  <si>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</si>
  <si>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</si>
  <si>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</si>
  <si>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</si>
  <si>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</si>
  <si>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</si>
  <si>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</si>
  <si>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</si>
  <si>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</si>
  <si>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</si>
  <si>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</si>
  <si>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</si>
  <si>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</si>
  <si>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</si>
  <si>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</si>
  <si>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</si>
  <si>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</si>
  <si>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</si>
  <si>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</si>
  <si>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</si>
  <si>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</si>
  <si>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</si>
  <si>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</si>
  <si>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</si>
  <si>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</si>
  <si>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</si>
  <si>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</si>
  <si>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</si>
  <si>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</si>
  <si>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</si>
  <si>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</si>
  <si>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</si>
  <si>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</si>
  <si>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</si>
  <si>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</si>
  <si>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</si>
  <si>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</si>
  <si>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</si>
  <si>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</si>
  <si>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</si>
  <si>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</si>
  <si>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</si>
  <si>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</si>
  <si>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</si>
  <si>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</si>
  <si>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</si>
  <si>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</si>
  <si>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</si>
  <si>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</si>
  <si>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</si>
  <si>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</si>
  <si>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</si>
  <si>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</si>
  <si>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</si>
  <si>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</si>
  <si>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</si>
  <si>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</si>
  <si>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</si>
  <si>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</si>
  <si>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</si>
  <si>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</si>
  <si>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</si>
  <si>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</si>
  <si>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</si>
  <si>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</si>
  <si>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</si>
  <si>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</si>
  <si>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</si>
  <si>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</si>
  <si>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</si>
  <si>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</si>
  <si>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</si>
  <si>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</si>
  <si>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</si>
  <si>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</si>
  <si>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</si>
  <si>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</si>
  <si>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</si>
  <si>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</si>
  <si>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</si>
  <si>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</si>
  <si>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</si>
  <si>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</si>
  <si>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</si>
  <si>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</si>
  <si>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</si>
  <si>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</si>
  <si>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</si>
  <si>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</si>
  <si>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</si>
  <si>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</si>
  <si>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</si>
  <si>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</si>
  <si>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</si>
  <si>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</si>
  <si>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</si>
  <si>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</si>
  <si>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</si>
  <si>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</si>
  <si>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</si>
  <si>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</si>
  <si>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</si>
  <si>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</si>
  <si>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</si>
  <si>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</si>
  <si>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</si>
  <si>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</si>
  <si>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</si>
  <si>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</si>
  <si>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</si>
  <si>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</si>
  <si>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</si>
  <si>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</si>
  <si>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</si>
  <si>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</si>
  <si>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</si>
  <si>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</si>
  <si>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</si>
  <si>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</si>
  <si>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</si>
  <si>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</si>
  <si>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</si>
  <si>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</si>
  <si>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</si>
  <si>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</si>
  <si>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</si>
  <si>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</si>
  <si>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</si>
  <si>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</si>
  <si>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</si>
  <si>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</si>
  <si>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</si>
  <si>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</si>
  <si>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</si>
  <si>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</si>
  <si>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</si>
  <si>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</si>
  <si>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</si>
  <si>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</si>
  <si>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</si>
  <si>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</si>
  <si>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</si>
  <si>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</si>
  <si>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</si>
  <si>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</si>
  <si>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</si>
  <si>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</si>
  <si>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</si>
  <si>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</si>
  <si>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</si>
  <si>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</si>
  <si>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</si>
  <si>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</si>
  <si>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</si>
  <si>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</si>
  <si>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</si>
  <si>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</si>
  <si>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</si>
  <si>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</si>
  <si>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</si>
  <si>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</si>
  <si>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</si>
  <si>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</si>
  <si>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</si>
  <si>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</si>
  <si>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</si>
  <si>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</si>
  <si>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</si>
  <si>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</si>
  <si>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</si>
  <si>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</si>
  <si>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</si>
  <si>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</si>
  <si>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</si>
  <si>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</si>
  <si>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</si>
  <si>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</si>
  <si>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</si>
  <si>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</si>
  <si>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</si>
  <si>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</si>
  <si>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</si>
  <si>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</si>
  <si>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</si>
  <si>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</si>
  <si>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</si>
  <si>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</si>
  <si>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</si>
  <si>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</si>
  <si>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</si>
  <si>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</si>
  <si>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</si>
  <si>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</si>
  <si>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</si>
  <si>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</si>
  <si>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</si>
  <si>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</si>
  <si>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</si>
  <si>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</si>
  <si>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</si>
  <si>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</si>
  <si>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</si>
  <si>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</si>
  <si>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</si>
  <si>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</si>
  <si>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</si>
  <si>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</si>
  <si>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</si>
  <si>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</si>
  <si>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</si>
  <si>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</si>
  <si>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</si>
  <si>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</si>
  <si>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</si>
  <si>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</si>
  <si>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</si>
  <si>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</si>
  <si>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</si>
  <si>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</si>
  <si>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</si>
  <si>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</si>
  <si>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</si>
  <si>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</si>
  <si>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</si>
  <si>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</si>
  <si>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</si>
  <si>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</si>
  <si>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</si>
  <si>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</si>
  <si>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</si>
  <si>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</si>
  <si>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</si>
  <si>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</si>
  <si>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</si>
  <si>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</si>
  <si>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</si>
  <si>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</si>
  <si>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</si>
  <si>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</si>
  <si>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</si>
  <si>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</si>
  <si>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</si>
  <si>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</si>
  <si>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</si>
  <si>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</si>
  <si>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</si>
  <si>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</si>
  <si>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</si>
  <si>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</si>
  <si>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</si>
  <si>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</si>
  <si>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</si>
  <si>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</si>
  <si>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</si>
  <si>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</si>
  <si>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</si>
  <si>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</si>
  <si>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</si>
  <si>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</si>
  <si>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</si>
  <si>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</si>
  <si>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</si>
  <si>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</si>
  <si>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</si>
  <si>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</si>
  <si>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</si>
  <si>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</si>
  <si>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</si>
  <si>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</si>
  <si>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</si>
  <si>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</si>
  <si>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</si>
  <si>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</si>
  <si>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</si>
  <si>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</si>
  <si>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</si>
  <si>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</si>
  <si>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</si>
  <si>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</si>
  <si>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</si>
  <si>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</si>
  <si>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</si>
  <si>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</si>
  <si>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</si>
  <si>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</si>
  <si>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</si>
  <si>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</si>
  <si>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</si>
  <si>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</si>
  <si>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</si>
  <si>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</si>
  <si>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</si>
  <si>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</si>
  <si>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</si>
  <si>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</si>
  <si>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</si>
  <si>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</si>
  <si>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</si>
  <si>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</si>
  <si>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</si>
  <si>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</si>
  <si>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</si>
  <si>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</si>
  <si>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</si>
  <si>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</si>
  <si>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</si>
  <si>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</si>
  <si>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</si>
  <si>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</si>
  <si>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</si>
  <si>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</si>
  <si>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</si>
  <si>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</si>
  <si>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</si>
  <si>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</si>
  <si>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</si>
  <si>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</si>
  <si>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</si>
  <si>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</si>
  <si>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</si>
  <si>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</si>
  <si>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</si>
  <si>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</si>
  <si>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</si>
  <si>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</si>
  <si>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</si>
  <si>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</si>
  <si>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</si>
  <si>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</si>
  <si>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</si>
  <si>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</si>
  <si>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</si>
  <si>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</si>
  <si>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</si>
  <si>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</si>
  <si>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</si>
  <si>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</si>
  <si>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</si>
  <si>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</si>
  <si>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</si>
  <si>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</si>
  <si>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</si>
  <si>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</si>
  <si>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</si>
  <si>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</si>
  <si>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</si>
  <si>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</si>
  <si>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</si>
  <si>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</si>
  <si>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</si>
  <si>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</si>
  <si>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</si>
  <si>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</si>
  <si>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</si>
  <si>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</si>
  <si>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</si>
  <si>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</si>
  <si>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</si>
  <si>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</si>
  <si>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</si>
  <si>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</si>
  <si>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</si>
  <si>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</si>
  <si>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</si>
  <si>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</si>
  <si>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</si>
  <si>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</si>
  <si>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</si>
  <si>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</si>
  <si>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</si>
  <si>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</si>
  <si>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</si>
  <si>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</si>
  <si>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</si>
  <si>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</si>
  <si>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</si>
  <si>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</si>
  <si>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</si>
  <si>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</si>
  <si>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</si>
  <si>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</si>
  <si>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</si>
  <si>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</si>
  <si>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</si>
  <si>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</si>
  <si>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</si>
  <si>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</si>
  <si>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</si>
  <si>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</si>
  <si>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</si>
  <si>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</si>
  <si>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</si>
  <si>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</si>
  <si>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</si>
  <si>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</si>
  <si>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</si>
  <si>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</si>
  <si>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</si>
  <si>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</si>
  <si>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</si>
  <si>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</si>
  <si>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</si>
  <si>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</si>
  <si>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</si>
  <si>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</si>
  <si>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</si>
  <si>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</si>
  <si>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</si>
  <si>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</si>
  <si>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</si>
  <si>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</si>
  <si>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</si>
  <si>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</si>
  <si>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</si>
  <si>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</si>
  <si>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</si>
  <si>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</si>
  <si>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</si>
  <si>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</si>
  <si>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</si>
  <si>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</si>
  <si>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</si>
  <si>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</si>
  <si>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</si>
  <si>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</si>
  <si>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</si>
  <si>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</si>
  <si>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</si>
  <si>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</si>
  <si>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</si>
  <si>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</si>
  <si>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</si>
  <si>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</si>
  <si>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</si>
  <si>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</si>
  <si>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</si>
  <si>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</si>
  <si>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</si>
  <si>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</si>
  <si>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</si>
  <si>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</si>
  <si>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</si>
  <si>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</si>
  <si>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</si>
  <si>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</si>
  <si>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</si>
  <si>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</si>
  <si>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</si>
  <si>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</si>
  <si>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</si>
  <si>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</si>
  <si>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</si>
  <si>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</si>
  <si>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</si>
  <si>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</si>
  <si>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</si>
  <si>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</si>
  <si>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</si>
  <si>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</si>
  <si>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</si>
  <si>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</si>
  <si>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</si>
  <si>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</si>
  <si>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</si>
  <si>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</si>
  <si>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</si>
  <si>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</si>
  <si>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</si>
  <si>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</si>
  <si>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</si>
  <si>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</si>
  <si>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</si>
  <si>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</si>
  <si>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</si>
  <si>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</si>
  <si>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</si>
  <si>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</si>
  <si>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</si>
  <si>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</si>
  <si>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</si>
  <si>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</si>
  <si>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</si>
  <si>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</si>
  <si>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</si>
  <si>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</si>
  <si>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</si>
  <si>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</si>
  <si>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</si>
  <si>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</si>
  <si>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</si>
  <si>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</si>
  <si>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</si>
  <si>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</si>
  <si>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</si>
  <si>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</si>
  <si>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</si>
  <si>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</si>
  <si>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</si>
  <si>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</si>
  <si>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</si>
  <si>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</si>
  <si>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</si>
  <si>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</si>
  <si>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</si>
  <si>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</si>
  <si>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</si>
  <si>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</si>
  <si>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</si>
  <si>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</si>
  <si>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</si>
  <si>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</si>
  <si>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</si>
  <si>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</si>
  <si>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</si>
  <si>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</si>
  <si>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</si>
  <si>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</si>
  <si>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</si>
  <si>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</si>
  <si>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</si>
  <si>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</si>
  <si>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</si>
  <si>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</si>
  <si>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</si>
  <si>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</si>
  <si>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</si>
  <si>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</si>
  <si>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</si>
  <si>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</si>
  <si>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</si>
  <si>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</si>
  <si>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</si>
  <si>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</si>
  <si>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</si>
  <si>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</si>
  <si>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</si>
  <si>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</si>
  <si>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</si>
  <si>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</si>
  <si>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</si>
  <si>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</si>
  <si>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</si>
  <si>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</si>
  <si>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</si>
  <si>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</si>
  <si>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</si>
  <si>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</si>
  <si>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</si>
  <si>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</si>
  <si>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</si>
  <si>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</si>
  <si>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</si>
  <si>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</si>
  <si>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</si>
  <si>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</si>
  <si>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</si>
  <si>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</si>
  <si>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</si>
  <si>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</si>
  <si>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</si>
  <si>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</si>
  <si>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</si>
  <si>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</si>
  <si>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</si>
  <si>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</si>
  <si>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</si>
  <si>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</si>
  <si>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</si>
  <si>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</si>
  <si>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</si>
  <si>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</si>
  <si>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</si>
  <si>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</si>
  <si>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</si>
  <si>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</si>
  <si>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</si>
  <si>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</si>
  <si>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</si>
  <si>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</si>
  <si>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</si>
  <si>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</si>
  <si>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</si>
  <si>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</si>
  <si>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</si>
  <si>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</si>
  <si>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</si>
  <si>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</si>
  <si>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</si>
  <si>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</si>
  <si>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</si>
  <si>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</si>
  <si>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</si>
  <si>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</si>
  <si>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</si>
  <si>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</si>
  <si>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</si>
  <si>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</si>
  <si>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</si>
  <si>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</si>
  <si>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</si>
  <si>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</si>
  <si>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</si>
  <si>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</si>
  <si>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</si>
  <si>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</si>
  <si>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</si>
  <si>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</si>
  <si>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</si>
  <si>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</si>
  <si>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</si>
  <si>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</si>
  <si>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</si>
  <si>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</si>
  <si>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</si>
  <si>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</si>
  <si>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</si>
  <si>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</si>
  <si>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</si>
  <si>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</si>
  <si>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</si>
  <si>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</si>
  <si>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</si>
  <si>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</si>
  <si>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</si>
  <si>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</si>
  <si>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</si>
  <si>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</si>
  <si>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</si>
  <si>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</si>
  <si>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</si>
  <si>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</si>
  <si>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</si>
  <si>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</si>
  <si>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</si>
  <si>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</si>
  <si>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</si>
  <si>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</si>
  <si>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</si>
  <si>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</si>
  <si>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</si>
  <si>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</si>
  <si>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</si>
  <si>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</si>
  <si>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</si>
  <si>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</si>
  <si>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</si>
  <si>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</si>
  <si>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</si>
  <si>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</si>
  <si>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</si>
  <si>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</si>
  <si>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</si>
  <si>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</si>
  <si>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</si>
  <si>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</si>
  <si>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</si>
  <si>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</si>
  <si>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</si>
  <si>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</si>
  <si>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</si>
  <si>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</si>
  <si>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</si>
  <si>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</si>
  <si>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</si>
  <si>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</si>
  <si>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</si>
  <si>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</si>
  <si>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</si>
  <si>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</si>
  <si>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</si>
  <si>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</si>
  <si>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</si>
  <si>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</si>
  <si>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</si>
  <si>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</si>
  <si>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</si>
  <si>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</si>
  <si>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</si>
  <si>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</si>
  <si>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</si>
  <si>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</si>
  <si>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</si>
  <si>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</si>
  <si>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</si>
  <si>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</si>
  <si>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</si>
  <si>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</si>
  <si>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</si>
  <si>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</si>
  <si>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</si>
  <si>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</si>
  <si>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</si>
  <si>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</si>
  <si>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</si>
  <si>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</si>
  <si>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</si>
  <si>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</si>
  <si>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</si>
  <si>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</si>
  <si>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</si>
  <si>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</si>
  <si>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</si>
  <si>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</si>
  <si>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</si>
  <si>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</si>
  <si>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</si>
  <si>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</si>
  <si>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</si>
  <si>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</si>
  <si>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</si>
  <si>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</si>
  <si>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</si>
  <si>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</si>
  <si>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</si>
  <si>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</si>
  <si>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</si>
  <si>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</si>
  <si>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</si>
  <si>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</si>
  <si>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</si>
  <si>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</si>
  <si>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</si>
  <si>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</si>
  <si>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</si>
  <si>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</si>
  <si>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</si>
  <si>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</si>
  <si>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</si>
  <si>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</si>
  <si>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</si>
  <si>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</si>
  <si>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</si>
  <si>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</si>
  <si>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</si>
  <si>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</si>
  <si>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</si>
  <si>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</si>
  <si>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</si>
  <si>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</si>
  <si>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</si>
  <si>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</si>
  <si>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</si>
  <si>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</si>
  <si>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</si>
  <si>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</si>
  <si>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</si>
  <si>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</si>
  <si>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</si>
  <si>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</si>
  <si>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</si>
  <si>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</si>
  <si>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</si>
  <si>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</si>
  <si>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</si>
  <si>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</si>
  <si>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</si>
  <si>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</si>
  <si>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</si>
  <si>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</si>
  <si>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</si>
  <si>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</si>
  <si>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</si>
  <si>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</si>
  <si>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</si>
  <si>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</si>
  <si>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</si>
  <si>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</si>
  <si>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</si>
  <si>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</si>
  <si>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</si>
  <si>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</si>
  <si>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</si>
  <si>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</si>
  <si>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</si>
  <si>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</si>
  <si>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</si>
  <si>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</si>
  <si>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</si>
  <si>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</si>
  <si>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</si>
  <si>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</si>
  <si>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</si>
  <si>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</si>
  <si>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</si>
  <si>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</si>
  <si>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</si>
  <si>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</si>
  <si>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</si>
  <si>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</si>
  <si>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</si>
  <si>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</si>
  <si>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</si>
  <si>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</si>
  <si>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</si>
  <si>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</si>
  <si>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</si>
  <si>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</si>
  <si>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</si>
  <si>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</si>
  <si>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</si>
  <si>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</si>
  <si>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</si>
  <si>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</si>
  <si>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</si>
  <si>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</si>
  <si>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</si>
  <si>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</si>
  <si>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</si>
  <si>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</si>
  <si>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</si>
  <si>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</si>
  <si>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</si>
  <si>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</si>
  <si>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</si>
  <si>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</si>
  <si>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</si>
  <si>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</si>
  <si>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</si>
  <si>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</si>
  <si>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</si>
  <si>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</si>
  <si>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</si>
  <si>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</si>
  <si>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</si>
  <si>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</si>
  <si>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</si>
  <si>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</si>
  <si>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</si>
  <si>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</si>
  <si>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</si>
  <si>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</si>
  <si>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</si>
  <si>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</si>
  <si>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</si>
  <si>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</si>
  <si>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</si>
  <si>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</si>
  <si>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</si>
  <si>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</si>
  <si>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</si>
  <si>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</si>
  <si>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</si>
  <si>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</si>
  <si>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</si>
  <si>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</si>
  <si>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</si>
  <si>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</si>
  <si>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</si>
  <si>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</si>
  <si>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</si>
  <si>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</si>
  <si>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</si>
  <si>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</si>
  <si>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</si>
  <si>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</si>
  <si>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</si>
  <si>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</si>
  <si>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</si>
  <si>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</si>
  <si>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</si>
  <si>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</si>
  <si>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</si>
  <si>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</si>
  <si>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</si>
  <si>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</si>
  <si>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</si>
  <si>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</si>
  <si>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</si>
  <si>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</si>
  <si>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</si>
  <si>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</si>
  <si>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</si>
  <si>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</si>
  <si>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</si>
  <si>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</si>
  <si>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</si>
  <si>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</si>
  <si>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</si>
  <si>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</si>
  <si>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</si>
  <si>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</si>
  <si>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</si>
  <si>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</si>
  <si>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</si>
  <si>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</si>
  <si>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</si>
  <si>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</si>
  <si>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</si>
  <si>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</si>
  <si>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</si>
  <si>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</si>
  <si>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</si>
  <si>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</si>
  <si>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</si>
  <si>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</si>
  <si>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</si>
  <si>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</si>
  <si>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</si>
  <si>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</si>
  <si>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</si>
  <si>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</si>
  <si>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</si>
  <si>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</si>
  <si>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</si>
  <si>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</si>
  <si>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</si>
  <si>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</si>
  <si>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</si>
  <si>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</si>
  <si>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</si>
  <si>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</si>
  <si>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</si>
  <si>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</si>
  <si>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</si>
  <si>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</si>
  <si>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</si>
  <si>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</si>
  <si>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</si>
  <si>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</si>
  <si>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</si>
  <si>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</si>
  <si>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</si>
  <si>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</si>
  <si>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</si>
  <si>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</si>
  <si>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</si>
  <si>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</si>
  <si>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</si>
  <si>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</si>
  <si>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</si>
  <si>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</si>
  <si>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</si>
  <si>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</si>
  <si>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</si>
  <si>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</si>
  <si>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</si>
  <si>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</si>
  <si>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</si>
  <si>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</si>
  <si>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</si>
  <si>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</si>
  <si>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</si>
  <si>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</si>
  <si>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</si>
  <si>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</si>
  <si>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</si>
  <si>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</si>
  <si>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</si>
  <si>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</si>
  <si>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</si>
  <si>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</si>
  <si>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</si>
  <si>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</si>
  <si>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</si>
  <si>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</si>
  <si>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</si>
  <si>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</si>
  <si>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</si>
  <si>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</si>
  <si>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</si>
  <si>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</si>
  <si>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</si>
  <si>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</si>
  <si>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</si>
  <si>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</si>
  <si>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</si>
  <si>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</si>
  <si>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</si>
  <si>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</si>
  <si>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</si>
  <si>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</si>
  <si>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</si>
  <si>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</si>
  <si>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</si>
  <si>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</si>
  <si>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</si>
  <si>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</si>
  <si>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</si>
  <si>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</si>
  <si>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</si>
  <si>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</si>
  <si>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</si>
  <si>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</si>
  <si>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</si>
  <si>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</si>
  <si>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</si>
  <si>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</si>
  <si>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</si>
  <si>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</si>
  <si>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</si>
  <si>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</si>
  <si>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</si>
  <si>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</si>
  <si>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</si>
  <si>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</si>
  <si>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</si>
  <si>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</si>
  <si>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</si>
  <si>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</si>
  <si>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</si>
  <si>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</si>
  <si>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</si>
  <si>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</si>
  <si>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</si>
  <si>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</si>
  <si>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</si>
  <si>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</si>
  <si>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</si>
  <si>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</si>
  <si>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</si>
  <si>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</si>
  <si>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</si>
  <si>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</si>
  <si>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</si>
  <si>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</si>
  <si>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</si>
  <si>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</si>
  <si>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</si>
  <si>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</si>
  <si>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</si>
  <si>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</si>
  <si>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</si>
  <si>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</si>
  <si>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</si>
  <si>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</si>
  <si>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</si>
  <si>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</si>
  <si>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</si>
  <si>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</si>
  <si>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</si>
  <si>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</si>
  <si>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</si>
  <si>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</si>
  <si>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</si>
  <si>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</si>
  <si>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</si>
  <si>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</si>
  <si>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</si>
  <si>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</si>
  <si>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</si>
  <si>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</si>
  <si>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</si>
  <si>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</si>
  <si>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</si>
  <si>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</si>
  <si>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</si>
  <si>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</si>
  <si>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</si>
  <si>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</si>
  <si>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</si>
  <si>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</si>
  <si>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</si>
  <si>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</si>
  <si>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</si>
  <si>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</si>
  <si>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</si>
  <si>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</si>
  <si>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</si>
  <si>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</si>
  <si>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</si>
  <si>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</si>
  <si>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</si>
  <si>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</si>
  <si>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</si>
  <si>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</si>
  <si>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</si>
  <si>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</si>
  <si>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</si>
  <si>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</si>
  <si>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</si>
  <si>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</si>
  <si>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</si>
  <si>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</si>
  <si>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</si>
  <si>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</si>
  <si>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</si>
  <si>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</si>
  <si>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</si>
  <si>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</si>
  <si>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</si>
  <si>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</si>
  <si>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</si>
  <si>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</si>
  <si>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</si>
  <si>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</si>
  <si>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</si>
  <si>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</si>
  <si>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</si>
  <si>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</si>
  <si>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</si>
  <si>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</si>
  <si>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</si>
  <si>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</si>
  <si>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</si>
  <si>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</si>
  <si>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</si>
  <si>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</si>
  <si>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</si>
  <si>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</si>
  <si>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</si>
  <si>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</si>
  <si>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</si>
  <si>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</si>
  <si>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</si>
  <si>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</si>
  <si>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</si>
  <si>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</si>
  <si>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</si>
  <si>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</si>
  <si>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</si>
  <si>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</si>
  <si>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</si>
  <si>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</si>
  <si>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</si>
  <si>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</si>
  <si>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</si>
  <si>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</si>
  <si>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</si>
  <si>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</si>
  <si>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</si>
  <si>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</si>
  <si>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</si>
  <si>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</si>
  <si>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</si>
  <si>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</si>
  <si>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</si>
  <si>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</si>
  <si>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</si>
  <si>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</si>
  <si>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</si>
  <si>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</si>
  <si>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</si>
  <si>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</si>
  <si>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</si>
  <si>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</si>
  <si>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</si>
  <si>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</si>
  <si>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</si>
  <si>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</si>
  <si>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</si>
  <si>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</si>
  <si>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</si>
  <si>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</si>
  <si>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</si>
  <si>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</si>
  <si>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</si>
  <si>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</si>
  <si>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</si>
  <si>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</si>
  <si>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</si>
  <si>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</si>
  <si>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</si>
  <si>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</si>
  <si>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</si>
  <si>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</si>
  <si>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</si>
  <si>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</si>
  <si>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</si>
  <si>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</si>
  <si>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</si>
  <si>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</si>
  <si>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</si>
  <si>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</si>
  <si>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</si>
  <si>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</si>
  <si>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</si>
  <si>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</si>
  <si>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</si>
  <si>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</si>
  <si>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</si>
  <si>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</si>
  <si>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</si>
  <si>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</si>
  <si>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</si>
  <si>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</si>
  <si>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</si>
  <si>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</si>
  <si>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</si>
  <si>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</si>
  <si>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</si>
  <si>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</si>
  <si>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</si>
  <si>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</si>
  <si>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</si>
  <si>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</si>
  <si>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</si>
  <si>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</si>
  <si>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</si>
  <si>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</si>
  <si>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</si>
  <si>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</si>
  <si>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</si>
  <si>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</si>
  <si>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</si>
  <si>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</si>
  <si>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</si>
  <si>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</si>
  <si>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</si>
  <si>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</si>
  <si>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</si>
  <si>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</si>
  <si>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</si>
  <si>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</si>
  <si>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</si>
  <si>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</si>
  <si>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</si>
  <si>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</si>
  <si>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</si>
  <si>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</si>
  <si>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</si>
  <si>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</si>
  <si>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</si>
  <si>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</si>
  <si>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</si>
  <si>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</si>
  <si>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</si>
  <si>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</si>
  <si>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</si>
  <si>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</si>
  <si>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</si>
  <si>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</si>
  <si>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</si>
  <si>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</si>
  <si>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</si>
  <si>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</si>
  <si>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</si>
  <si>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</si>
  <si>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</si>
  <si>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</si>
  <si>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</si>
  <si>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</si>
  <si>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</si>
  <si>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</si>
  <si>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</si>
  <si>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</si>
  <si>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</si>
  <si>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</si>
  <si>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</si>
  <si>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</si>
  <si>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</si>
  <si>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</si>
  <si>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</si>
  <si>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</si>
  <si>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</si>
  <si>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</si>
  <si>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</si>
  <si>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</si>
  <si>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</si>
  <si>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</si>
  <si>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</si>
  <si>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</si>
  <si>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</si>
  <si>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</si>
  <si>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</si>
  <si>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</si>
  <si>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</si>
  <si>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</si>
  <si>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</si>
  <si>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</si>
  <si>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</si>
  <si>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</si>
  <si>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</si>
  <si>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</si>
  <si>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</si>
  <si>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</si>
  <si>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</si>
  <si>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</si>
  <si>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</si>
  <si>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</si>
  <si>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</si>
  <si>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</si>
  <si>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</si>
  <si>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</si>
  <si>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</si>
  <si>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</si>
  <si>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</si>
  <si>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</si>
  <si>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</si>
  <si>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</si>
  <si>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</si>
  <si>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</si>
  <si>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</si>
  <si>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</si>
  <si>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</si>
  <si>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</si>
  <si>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</si>
  <si>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</si>
  <si>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</si>
  <si>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</si>
  <si>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</si>
  <si>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</si>
  <si>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</si>
  <si>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</si>
  <si>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</si>
  <si>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</si>
  <si>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</si>
  <si>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</si>
  <si>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</si>
  <si>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</si>
  <si>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</si>
  <si>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</si>
  <si>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</si>
  <si>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</si>
  <si>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</si>
  <si>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</si>
  <si>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</si>
  <si>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</si>
  <si>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</si>
  <si>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</si>
  <si>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</si>
  <si>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</si>
  <si>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</si>
  <si>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</si>
  <si>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</si>
  <si>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</si>
  <si>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</si>
  <si>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</si>
  <si>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</si>
  <si>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</si>
  <si>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</si>
  <si>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</si>
  <si>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</si>
  <si>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</si>
  <si>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</si>
  <si>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</si>
  <si>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</si>
  <si>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</si>
  <si>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</si>
  <si>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</si>
  <si>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</si>
  <si>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</si>
  <si>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</si>
  <si>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</si>
  <si>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</si>
  <si>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</si>
  <si>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</si>
  <si>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</si>
  <si>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</si>
  <si>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</si>
  <si>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</si>
  <si>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</si>
  <si>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</si>
  <si>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</si>
  <si>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</si>
  <si>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</si>
  <si>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</si>
  <si>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</si>
  <si>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</si>
  <si>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</si>
  <si>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</si>
  <si>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</si>
  <si>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</si>
  <si>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</si>
  <si>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</si>
  <si>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</si>
  <si>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</si>
  <si>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</si>
  <si>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</si>
  <si>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</si>
  <si>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</si>
  <si>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</si>
  <si>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</si>
  <si>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</si>
  <si>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</si>
  <si>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</si>
  <si>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</si>
  <si>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</si>
  <si>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</si>
  <si>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</si>
  <si>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</si>
  <si>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</si>
  <si>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</si>
  <si>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</si>
  <si>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</si>
  <si>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</si>
  <si>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</si>
  <si>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</si>
  <si>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</si>
  <si>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</si>
  <si>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</si>
  <si>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</si>
  <si>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</si>
  <si>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</si>
  <si>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</si>
  <si>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</si>
  <si>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</si>
  <si>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</si>
  <si>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</si>
  <si>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</si>
  <si>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</si>
  <si>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</si>
  <si>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</si>
  <si>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</si>
  <si>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</si>
  <si>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</si>
  <si>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</si>
  <si>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</si>
  <si>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</si>
  <si>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</si>
  <si>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</si>
  <si>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</si>
  <si>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</si>
  <si>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</si>
  <si>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</si>
  <si>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</si>
  <si>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</si>
  <si>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</si>
  <si>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</si>
  <si>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</si>
  <si>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</si>
  <si>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</si>
  <si>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</si>
  <si>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</si>
  <si>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</si>
  <si>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</si>
  <si>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</si>
  <si>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</si>
  <si>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</si>
  <si>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</si>
  <si>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</si>
  <si>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</si>
  <si>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</si>
  <si>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</si>
  <si>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</si>
  <si>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</si>
  <si>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</si>
  <si>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</si>
  <si>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</si>
  <si>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</si>
  <si>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</si>
  <si>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</si>
  <si>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</si>
  <si>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</si>
  <si>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</si>
  <si>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</si>
  <si>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</si>
  <si>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</si>
  <si>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</si>
  <si>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</si>
  <si>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</si>
  <si>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</si>
  <si>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</si>
  <si>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</si>
  <si>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</si>
  <si>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</si>
  <si>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</si>
  <si>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</si>
  <si>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</si>
  <si>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</si>
  <si>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</si>
  <si>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</si>
  <si>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</si>
  <si>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</si>
  <si>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</si>
  <si>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</si>
  <si>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</si>
  <si>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</si>
  <si>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</si>
  <si>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</si>
  <si>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</si>
  <si>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</si>
  <si>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</si>
  <si>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</si>
  <si>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</si>
  <si>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</si>
  <si>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</si>
  <si>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</si>
  <si>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</si>
  <si>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</si>
  <si>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</si>
  <si>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</si>
  <si>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</si>
  <si>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</si>
  <si>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</si>
  <si>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</si>
  <si>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</si>
  <si>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</si>
  <si>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</si>
  <si>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</si>
  <si>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</si>
  <si>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</si>
  <si>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</si>
  <si>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</si>
  <si>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</si>
  <si>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</si>
  <si>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</si>
  <si>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</si>
  <si>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</si>
  <si>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</si>
  <si>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</si>
  <si>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</si>
  <si>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</si>
  <si>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</si>
  <si>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</si>
  <si>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</si>
  <si>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</si>
  <si>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</si>
  <si>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</si>
  <si>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</si>
  <si>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</si>
  <si>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</si>
  <si>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</si>
  <si>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</si>
  <si>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</si>
  <si>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</si>
  <si>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</si>
  <si>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</si>
  <si>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</si>
  <si>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</si>
  <si>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</si>
  <si>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</si>
  <si>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</si>
  <si>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</si>
  <si>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</si>
  <si>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</si>
  <si>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</si>
  <si>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</si>
  <si>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</si>
  <si>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</si>
  <si>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</si>
  <si>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</si>
  <si>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</si>
  <si>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</si>
  <si>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</si>
  <si>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</si>
  <si>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</si>
  <si>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</si>
  <si>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</si>
  <si>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</si>
  <si>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</si>
  <si>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</si>
  <si>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</si>
  <si>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</si>
  <si>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</si>
  <si>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</si>
  <si>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</si>
  <si>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</si>
  <si>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</si>
  <si>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</si>
  <si>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</si>
  <si>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</si>
  <si>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</si>
  <si>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</si>
  <si>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</si>
  <si>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</si>
  <si>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</si>
  <si>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</si>
  <si>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</si>
  <si>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</si>
  <si>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</si>
  <si>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</si>
  <si>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</si>
  <si>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</si>
  <si>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</si>
  <si>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</si>
  <si>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</si>
  <si>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</si>
  <si>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</si>
  <si>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</si>
  <si>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</si>
  <si>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</si>
  <si>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</si>
  <si>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</si>
  <si>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</si>
  <si>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</si>
  <si>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</si>
  <si>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</si>
  <si>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</si>
  <si>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</si>
  <si>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</si>
  <si>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</si>
  <si>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</si>
  <si>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</si>
  <si>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</si>
  <si>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</si>
  <si>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</si>
  <si>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</si>
  <si>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</si>
  <si>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</si>
  <si>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</si>
  <si>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</si>
  <si>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</si>
  <si>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</si>
  <si>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</si>
  <si>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</si>
  <si>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</si>
  <si>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</si>
  <si>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</si>
  <si>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</si>
  <si>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</si>
  <si>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</si>
  <si>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</si>
  <si>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</si>
  <si>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</si>
  <si>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</si>
  <si>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</si>
  <si>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</si>
  <si>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</si>
  <si>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</si>
  <si>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</si>
  <si>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</si>
  <si>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</si>
  <si>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</si>
  <si>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</si>
  <si>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</si>
  <si>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</si>
  <si>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</si>
  <si>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</si>
  <si>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</si>
  <si>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</si>
  <si>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</si>
  <si>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</si>
  <si>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</si>
  <si>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</si>
  <si>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</si>
  <si>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</si>
  <si>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</si>
  <si>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</si>
  <si>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</si>
  <si>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</si>
  <si>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</si>
  <si>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</si>
  <si>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</si>
  <si>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</si>
  <si>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</si>
  <si>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</si>
  <si>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</si>
  <si>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</si>
  <si>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</si>
  <si>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</si>
  <si>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</si>
  <si>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</si>
  <si>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</si>
  <si>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</si>
  <si>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</si>
  <si>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</si>
  <si>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</si>
  <si>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</si>
  <si>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</si>
  <si>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</si>
  <si>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</si>
  <si>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</si>
  <si>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</si>
  <si>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</si>
  <si>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</si>
  <si>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</si>
  <si>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</si>
  <si>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</si>
  <si>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</si>
  <si>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</si>
  <si>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</si>
  <si>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</si>
  <si>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</si>
  <si>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</si>
  <si>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</si>
  <si>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</si>
  <si>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</si>
  <si>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</si>
  <si>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</si>
  <si>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</si>
  <si>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</si>
  <si>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</si>
  <si>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</si>
  <si>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</si>
  <si>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</si>
  <si>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</si>
  <si>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</si>
  <si>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</si>
  <si>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</si>
  <si>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</si>
  <si>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</si>
  <si>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</si>
  <si>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</si>
  <si>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</si>
  <si>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</si>
  <si>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</si>
  <si>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</si>
  <si>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</si>
  <si>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</si>
  <si>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</si>
  <si>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</si>
  <si>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</si>
  <si>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</si>
  <si>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</si>
  <si>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</si>
  <si>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</si>
  <si>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</si>
  <si>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</si>
  <si>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</si>
  <si>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</si>
  <si>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</si>
  <si>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</si>
  <si>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</si>
  <si>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</si>
  <si>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</si>
  <si>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</si>
  <si>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</si>
  <si>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</si>
  <si>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</si>
  <si>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</si>
  <si>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</si>
  <si>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</si>
  <si>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</si>
  <si>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</si>
  <si>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</si>
  <si>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</si>
  <si>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</si>
  <si>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</si>
  <si>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</si>
  <si>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</si>
  <si>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</si>
  <si>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</si>
  <si>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</si>
  <si>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</si>
  <si>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</si>
  <si>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</si>
  <si>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</si>
  <si>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</si>
  <si>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</si>
  <si>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</si>
  <si>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</si>
  <si>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</si>
  <si>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</si>
  <si>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</si>
  <si>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</si>
  <si>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</si>
  <si>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</si>
  <si>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</si>
  <si>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</si>
  <si>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</si>
  <si>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</si>
  <si>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</si>
  <si>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</si>
  <si>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</si>
  <si>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</si>
  <si>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</si>
  <si>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</si>
  <si>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</si>
  <si>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</si>
  <si>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</si>
  <si>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</si>
  <si>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</si>
  <si>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</si>
  <si>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</si>
  <si>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</si>
  <si>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</si>
  <si>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</si>
  <si>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</si>
  <si>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</si>
  <si>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</si>
  <si>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</si>
  <si>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</si>
  <si>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</si>
  <si>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</si>
  <si>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</si>
  <si>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</si>
  <si>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</si>
  <si>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</si>
  <si>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</si>
  <si>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</si>
  <si>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</si>
  <si>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</si>
  <si>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</si>
  <si>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</si>
  <si>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</si>
  <si>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</si>
  <si>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</si>
  <si>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</si>
  <si>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</si>
  <si>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</si>
  <si>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</si>
  <si>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</si>
  <si>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</si>
  <si>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</si>
  <si>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</si>
  <si>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</si>
  <si>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</si>
  <si>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</si>
  <si>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</si>
  <si>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</si>
  <si>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</si>
  <si>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</si>
  <si>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</si>
  <si>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</si>
  <si>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</si>
  <si>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</si>
  <si>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</si>
  <si>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</si>
  <si>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</si>
  <si>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</si>
  <si>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</si>
  <si>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</si>
  <si>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</si>
  <si>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</si>
  <si>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</si>
  <si>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</si>
  <si>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</si>
  <si>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</si>
  <si>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</si>
  <si>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</si>
  <si>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</si>
  <si>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</si>
  <si>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</si>
  <si>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</si>
  <si>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</si>
  <si>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</si>
  <si>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</si>
  <si>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</si>
  <si>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</si>
  <si>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</si>
  <si>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</si>
  <si>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</si>
  <si>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</si>
  <si>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</si>
  <si>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</si>
  <si>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</si>
  <si>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</si>
  <si>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</si>
  <si>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</si>
  <si>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</si>
  <si>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</si>
  <si>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</si>
  <si>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</si>
  <si>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</si>
  <si>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</si>
  <si>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</si>
  <si>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</si>
  <si>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</si>
  <si>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</si>
  <si>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</si>
  <si>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</si>
  <si>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</si>
  <si>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</si>
  <si>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</si>
  <si>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</si>
  <si>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</si>
  <si>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</si>
  <si>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</si>
  <si>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</si>
  <si>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</si>
  <si>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</si>
  <si>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</si>
  <si>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</si>
  <si>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</si>
  <si>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</si>
  <si>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</si>
  <si>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</si>
  <si>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</si>
  <si>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</si>
  <si>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</si>
  <si>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</si>
  <si>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</si>
  <si>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</si>
  <si>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</si>
  <si>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</si>
  <si>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</si>
  <si>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</si>
  <si>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</si>
  <si>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</si>
  <si>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</si>
  <si>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</si>
  <si>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</si>
  <si>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</si>
  <si>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</si>
  <si>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</si>
  <si>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</si>
  <si>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</si>
  <si>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</si>
  <si>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</si>
  <si>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</si>
  <si>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</si>
  <si>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</si>
  <si>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</si>
  <si>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</si>
  <si>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</si>
  <si>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</si>
  <si>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</si>
  <si>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</si>
  <si>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</si>
  <si>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</si>
  <si>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</si>
  <si>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</si>
  <si>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</si>
  <si>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</si>
  <si>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</si>
  <si>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</si>
  <si>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</si>
  <si>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</si>
  <si>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</si>
  <si>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</si>
  <si>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</si>
  <si>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</si>
  <si>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</si>
  <si>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</si>
  <si>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</si>
  <si>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</si>
  <si>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</si>
  <si>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</si>
  <si>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</si>
  <si>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</si>
  <si>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</si>
  <si>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</si>
  <si>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</si>
  <si>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</si>
  <si>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</si>
  <si>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</si>
  <si>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</si>
  <si>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</si>
  <si>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</si>
  <si>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</si>
  <si>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</si>
  <si>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</si>
  <si>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</si>
  <si>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</si>
  <si>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</si>
  <si>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</si>
  <si>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</si>
  <si>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</si>
  <si>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</si>
  <si>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</si>
  <si>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</si>
  <si>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</si>
  <si>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</si>
  <si>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</si>
  <si>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</si>
  <si>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</si>
  <si>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</si>
  <si>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</si>
  <si>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</si>
  <si>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</si>
  <si>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</si>
  <si>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</si>
  <si>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</si>
  <si>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</si>
  <si>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</si>
  <si>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</si>
  <si>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</si>
  <si>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</si>
  <si>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</si>
  <si>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</si>
  <si>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</si>
  <si>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</si>
  <si>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</si>
  <si>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</si>
  <si>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</si>
  <si>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</si>
  <si>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</si>
  <si>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</si>
  <si>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</si>
  <si>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</si>
  <si>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</si>
  <si>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</si>
  <si>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</si>
  <si>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</si>
  <si>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</si>
  <si>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</si>
  <si>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</si>
  <si>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</si>
  <si>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</si>
  <si>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</si>
  <si>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</si>
  <si>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</si>
  <si>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</si>
  <si>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</si>
  <si>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</si>
  <si>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</si>
  <si>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</si>
  <si>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</si>
  <si>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</si>
  <si>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</si>
  <si>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</si>
  <si>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</si>
  <si>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</si>
  <si>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</si>
  <si>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</si>
  <si>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</si>
  <si>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</si>
  <si>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</si>
  <si>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</si>
  <si>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</si>
  <si>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</si>
  <si>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</si>
  <si>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</si>
  <si>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</si>
  <si>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</si>
  <si>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</si>
  <si>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</si>
  <si>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</si>
  <si>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</si>
  <si>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</si>
  <si>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</si>
  <si>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</si>
  <si>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</si>
  <si>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</si>
  <si>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</si>
  <si>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</si>
  <si>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</si>
  <si>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</si>
  <si>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</si>
  <si>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</si>
  <si>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</si>
  <si>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</si>
  <si>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</si>
  <si>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</si>
  <si>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</si>
  <si>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</si>
  <si>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</si>
  <si>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</si>
  <si>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</si>
  <si>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</si>
  <si>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</si>
  <si>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</si>
  <si>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</si>
  <si>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</si>
  <si>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</si>
  <si>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</si>
  <si>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</si>
  <si>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</si>
  <si>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</si>
  <si>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</si>
  <si>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</si>
  <si>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</si>
  <si>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</si>
  <si>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</si>
  <si>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</si>
  <si>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</si>
  <si>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</si>
  <si>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</si>
  <si>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</si>
  <si>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</si>
  <si>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</si>
  <si>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</si>
  <si>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</si>
  <si>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</si>
  <si>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</si>
  <si>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</si>
  <si>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</si>
  <si>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</si>
  <si>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</si>
  <si>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</si>
  <si>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</si>
  <si>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</si>
  <si>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</si>
  <si>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</si>
  <si>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</si>
  <si>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</si>
  <si>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</si>
  <si>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</si>
  <si>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</si>
  <si>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</si>
  <si>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</si>
  <si>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</si>
  <si>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</si>
  <si>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</si>
  <si>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</si>
  <si>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</si>
  <si>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</si>
  <si>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</si>
  <si>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</si>
  <si>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</si>
  <si>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</si>
  <si>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</si>
  <si>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</si>
  <si>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</si>
  <si>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</si>
  <si>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</si>
  <si>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</si>
  <si>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</si>
  <si>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</si>
  <si>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</si>
  <si>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</si>
  <si>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</si>
  <si>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</si>
  <si>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</si>
  <si>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</si>
  <si>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</si>
  <si>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</si>
  <si>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</si>
  <si>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</si>
  <si>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</si>
  <si>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</si>
  <si>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</si>
  <si>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</si>
  <si>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</si>
  <si>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</si>
  <si>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</si>
  <si>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</si>
  <si>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</si>
  <si>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</si>
  <si>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</si>
  <si>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</si>
  <si>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</si>
  <si>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</si>
  <si>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</si>
  <si>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</si>
  <si>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</si>
  <si>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</si>
  <si>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</si>
  <si>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</si>
  <si>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</si>
  <si>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</si>
  <si>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</si>
  <si>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</si>
  <si>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</si>
  <si>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</si>
  <si>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</si>
  <si>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</si>
  <si>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</si>
  <si>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</si>
  <si>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</si>
  <si>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</si>
  <si>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</si>
  <si>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</si>
  <si>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</si>
  <si>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</si>
  <si>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</si>
  <si>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</si>
  <si>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</si>
  <si>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</si>
  <si>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</si>
  <si>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</si>
  <si>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</si>
  <si>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</si>
  <si>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</si>
  <si>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</si>
  <si>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</si>
  <si>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</si>
  <si>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</si>
  <si>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</si>
  <si>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</si>
  <si>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</si>
  <si>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</si>
  <si>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</si>
  <si>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</si>
  <si>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</si>
  <si>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</si>
  <si>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</si>
  <si>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</si>
  <si>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</si>
  <si>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</si>
  <si>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</si>
  <si>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</si>
  <si>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</si>
  <si>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</si>
  <si>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</si>
  <si>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</si>
  <si>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</si>
  <si>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</si>
  <si>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</si>
  <si>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</si>
  <si>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</si>
  <si>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</si>
  <si>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</si>
  <si>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</si>
  <si>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</si>
  <si>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</si>
  <si>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</si>
  <si>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</si>
  <si>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</si>
  <si>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</si>
  <si>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</si>
  <si>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</si>
  <si>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</si>
  <si>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</si>
  <si>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</si>
  <si>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</si>
  <si>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</si>
  <si>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</si>
  <si>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</si>
  <si>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</si>
  <si>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</si>
  <si>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</si>
  <si>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</si>
  <si>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</si>
  <si>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</si>
  <si>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</si>
  <si>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</si>
  <si>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</si>
  <si>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</si>
  <si>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</si>
  <si>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</si>
  <si>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</si>
  <si>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</si>
  <si>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</si>
  <si>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</si>
  <si>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</si>
  <si>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</si>
  <si>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</si>
  <si>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</si>
  <si>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</si>
  <si>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</si>
  <si>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</si>
  <si>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</si>
  <si>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</si>
  <si>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</si>
  <si>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</si>
  <si>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</si>
  <si>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</si>
  <si>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</si>
  <si>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</si>
  <si>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</si>
  <si>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</si>
  <si>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</si>
  <si>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</si>
  <si>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</si>
  <si>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</si>
  <si>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</si>
  <si>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</si>
  <si>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</si>
  <si>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</si>
  <si>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</si>
  <si>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</si>
  <si>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</si>
  <si>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</si>
  <si>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</si>
  <si>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</si>
  <si>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</si>
  <si>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</si>
  <si>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</si>
  <si>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</si>
  <si>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</si>
  <si>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</si>
  <si>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</si>
  <si>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</si>
  <si>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</si>
  <si>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</si>
  <si>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</si>
  <si>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</si>
  <si>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</si>
  <si>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</si>
  <si>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</si>
  <si>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</si>
  <si>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</si>
  <si>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</si>
  <si>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</si>
  <si>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</si>
  <si>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</si>
  <si>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</si>
  <si>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</si>
  <si>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</si>
  <si>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</si>
  <si>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</si>
  <si>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</si>
  <si>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</si>
  <si>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</si>
  <si>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</si>
  <si>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</si>
  <si>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</si>
  <si>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</si>
  <si>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</si>
  <si>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</si>
  <si>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</si>
  <si>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</si>
  <si>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</si>
  <si>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</si>
  <si>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</si>
  <si>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</si>
  <si>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</si>
  <si>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</si>
  <si>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</si>
  <si>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</si>
  <si>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</si>
  <si>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</si>
  <si>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</si>
  <si>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</si>
  <si>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</si>
  <si>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</si>
  <si>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</si>
  <si>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</si>
  <si>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</si>
  <si>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</si>
  <si>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</si>
  <si>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</si>
  <si>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</si>
  <si>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</si>
  <si>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</si>
  <si>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</si>
  <si>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</si>
  <si>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</si>
  <si>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</si>
  <si>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</si>
  <si>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</si>
  <si>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</si>
  <si>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</si>
  <si>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</si>
  <si>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</si>
  <si>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</si>
  <si>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</si>
  <si>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</si>
  <si>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</si>
  <si>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</si>
  <si>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</si>
  <si>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</si>
  <si>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</si>
  <si>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</si>
  <si>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</si>
  <si>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</si>
  <si>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</si>
  <si>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</si>
  <si>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</si>
  <si>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</si>
  <si>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</si>
  <si>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</si>
  <si>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</si>
  <si>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</si>
  <si>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</si>
  <si>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</si>
  <si>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</si>
  <si>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</si>
  <si>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</si>
  <si>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</si>
  <si>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</si>
  <si>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</si>
  <si>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</si>
  <si>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</si>
  <si>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</si>
  <si>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</si>
  <si>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</si>
  <si>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</si>
  <si>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</si>
  <si>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</si>
  <si>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</si>
  <si>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</si>
  <si>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</si>
  <si>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</si>
  <si>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</si>
  <si>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</si>
  <si>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</si>
  <si>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</si>
  <si>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</si>
  <si>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</si>
  <si>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</si>
  <si>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</si>
  <si>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</si>
  <si>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</si>
  <si>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</si>
  <si>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</si>
  <si>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</si>
  <si>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</si>
  <si>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</si>
  <si>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</si>
  <si>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</si>
  <si>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</si>
  <si>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</si>
  <si>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</si>
  <si>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</si>
  <si>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</si>
  <si>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</si>
  <si>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</si>
  <si>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</si>
  <si>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</si>
  <si>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</si>
  <si>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</si>
  <si>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</si>
  <si>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</si>
  <si>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</si>
  <si>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</si>
  <si>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</si>
  <si>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</si>
  <si>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</si>
  <si>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</si>
  <si>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</si>
  <si>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</si>
  <si>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</si>
  <si>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</si>
  <si>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</si>
  <si>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</si>
  <si>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</si>
  <si>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</si>
  <si>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</si>
  <si>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</si>
  <si>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</si>
  <si>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</si>
  <si>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</si>
  <si>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</si>
  <si>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</si>
  <si>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</si>
  <si>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</si>
  <si>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</si>
  <si>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</si>
  <si>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</si>
  <si>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</si>
  <si>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</si>
  <si>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</si>
  <si>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</si>
  <si>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</si>
  <si>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</si>
  <si>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</si>
  <si>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</si>
  <si>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</si>
  <si>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</si>
  <si>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</si>
  <si>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</si>
  <si>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</si>
  <si>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</si>
  <si>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</si>
  <si>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</si>
  <si>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</si>
  <si>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</si>
  <si>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</si>
  <si>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</si>
  <si>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</si>
  <si>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</si>
  <si>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</si>
  <si>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</si>
  <si>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</si>
  <si>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</si>
  <si>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</si>
  <si>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</si>
  <si>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</si>
  <si>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</si>
  <si>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</si>
  <si>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</si>
  <si>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</si>
  <si>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</si>
  <si>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</si>
  <si>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</si>
  <si>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</si>
  <si>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</si>
  <si>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</si>
  <si>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</si>
  <si>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</si>
  <si>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</si>
  <si>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</si>
  <si>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</si>
  <si>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</si>
  <si>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</si>
  <si>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</si>
  <si>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</si>
  <si>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</si>
  <si>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</si>
  <si>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</si>
  <si>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</si>
  <si>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</si>
  <si>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</si>
  <si>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</si>
  <si>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</si>
  <si>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</si>
  <si>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</si>
  <si>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</si>
  <si>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</si>
  <si>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</si>
  <si>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</si>
  <si>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</si>
  <si>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</si>
  <si>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</si>
  <si>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</si>
  <si>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</si>
  <si>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</si>
  <si>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</si>
  <si>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</si>
  <si>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</si>
  <si>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</si>
  <si>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</si>
  <si>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</si>
  <si>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</si>
  <si>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</si>
  <si>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</si>
  <si>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</si>
  <si>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</si>
  <si>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</si>
  <si>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</si>
  <si>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</si>
  <si>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</si>
  <si>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</si>
  <si>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</si>
  <si>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</si>
  <si>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</si>
  <si>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</si>
  <si>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</si>
  <si>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</si>
  <si>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</si>
  <si>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</si>
  <si>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</si>
  <si>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</si>
  <si>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</si>
  <si>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</si>
  <si>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</si>
  <si>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</si>
  <si>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</si>
  <si>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</si>
  <si>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</si>
  <si>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</si>
  <si>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</si>
  <si>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</si>
  <si>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</si>
  <si>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</si>
  <si>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</si>
  <si>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</si>
  <si>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</si>
  <si>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</si>
  <si>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</si>
  <si>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</si>
  <si>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</si>
  <si>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</si>
  <si>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</si>
  <si>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</si>
  <si>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</si>
  <si>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</si>
  <si>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</si>
  <si>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</si>
  <si>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</si>
  <si>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</si>
  <si>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</si>
  <si>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</si>
  <si>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</si>
  <si>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</si>
  <si>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</si>
  <si>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</si>
  <si>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</si>
  <si>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</si>
  <si>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</si>
  <si>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</si>
  <si>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</si>
  <si>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</si>
  <si>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</si>
  <si>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</si>
  <si>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</si>
  <si>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</si>
  <si>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</si>
  <si>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</si>
  <si>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</si>
  <si>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</si>
  <si>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</si>
  <si>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</si>
  <si>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</si>
  <si>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</si>
  <si>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</si>
  <si>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</si>
  <si>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</si>
  <si>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</si>
  <si>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</si>
  <si>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</si>
  <si>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</si>
  <si>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</si>
  <si>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</si>
  <si>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</si>
  <si>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</si>
  <si>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</si>
  <si>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</si>
  <si>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</si>
  <si>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</si>
  <si>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</si>
  <si>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</si>
  <si>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</si>
  <si>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</si>
  <si>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</si>
  <si>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</si>
  <si>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</si>
  <si>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</si>
  <si>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</si>
  <si>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</si>
  <si>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</si>
  <si>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</si>
  <si>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</si>
  <si>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</si>
  <si>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</si>
  <si>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</si>
  <si>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</si>
  <si>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</si>
  <si>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</si>
  <si>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</si>
  <si>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</si>
  <si>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</si>
  <si>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</si>
  <si>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</si>
  <si>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</si>
  <si>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</si>
  <si>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</si>
  <si>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</si>
  <si>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</si>
  <si>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</si>
  <si>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</si>
  <si>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</si>
  <si>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</si>
  <si>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</si>
  <si>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</si>
  <si>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</si>
  <si>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</si>
  <si>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</si>
  <si>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</si>
  <si>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</si>
  <si>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</si>
  <si>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</si>
  <si>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</si>
  <si>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</si>
  <si>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</si>
  <si>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</si>
  <si>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</si>
  <si>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</si>
  <si>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</si>
  <si>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</si>
  <si>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</si>
  <si>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</si>
  <si>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</si>
  <si>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</si>
  <si>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</si>
  <si>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</si>
  <si>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</si>
  <si>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</si>
  <si>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</si>
  <si>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</si>
  <si>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</si>
  <si>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</si>
  <si>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</si>
  <si>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</si>
  <si>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</si>
  <si>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</si>
  <si>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</si>
  <si>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</si>
  <si>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</si>
  <si>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</si>
  <si>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</si>
  <si>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</si>
  <si>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</si>
  <si>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</si>
  <si>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</si>
  <si>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</si>
  <si>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</si>
  <si>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</si>
  <si>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</si>
  <si>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</si>
  <si>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</si>
  <si>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</si>
  <si>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</si>
  <si>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</si>
  <si>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</si>
  <si>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</si>
  <si>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</si>
  <si>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</si>
  <si>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</si>
  <si>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</si>
  <si>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</si>
  <si>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</si>
  <si>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</si>
  <si>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</si>
  <si>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</si>
  <si>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</si>
  <si>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</si>
  <si>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</si>
  <si>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</si>
  <si>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</si>
  <si>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</si>
  <si>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</si>
  <si>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</si>
  <si>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</si>
  <si>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</si>
  <si>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</si>
  <si>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</si>
  <si>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</si>
  <si>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</si>
  <si>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</si>
  <si>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</si>
  <si>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</si>
  <si>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</si>
  <si>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</si>
  <si>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</si>
  <si>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</si>
  <si>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</si>
  <si>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</si>
  <si>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</si>
  <si>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</si>
  <si>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</si>
  <si>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</si>
  <si>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</si>
  <si>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</si>
  <si>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</si>
  <si>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</si>
  <si>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</si>
  <si>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</si>
  <si>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</si>
  <si>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</si>
  <si>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</si>
  <si>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</si>
  <si>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</si>
  <si>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</si>
  <si>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</si>
  <si>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</si>
  <si>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</si>
  <si>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</si>
  <si>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</si>
  <si>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</si>
  <si>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</si>
  <si>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</si>
  <si>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</si>
  <si>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</si>
  <si>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</si>
  <si>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</si>
  <si>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</si>
  <si>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</si>
  <si>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</si>
  <si>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</si>
  <si>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</si>
  <si>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</si>
  <si>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</si>
  <si>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</si>
  <si>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</si>
  <si>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</si>
  <si>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</si>
  <si>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</si>
  <si>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</si>
  <si>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</si>
  <si>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</si>
  <si>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</si>
  <si>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</si>
  <si>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</si>
  <si>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</si>
  <si>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</si>
  <si>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</si>
  <si>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</si>
  <si>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</si>
  <si>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</si>
  <si>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</si>
  <si>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</si>
  <si>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</si>
  <si>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</si>
  <si>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</si>
  <si>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</si>
  <si>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</si>
  <si>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</si>
  <si>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</si>
  <si>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</si>
  <si>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</si>
  <si>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</si>
  <si>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</si>
  <si>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</si>
  <si>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</si>
  <si>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</si>
  <si>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</si>
  <si>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</si>
  <si>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</si>
  <si>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</si>
  <si>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</si>
  <si>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</si>
  <si>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</si>
  <si>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</si>
  <si>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</si>
  <si>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</si>
  <si>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</si>
  <si>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</si>
  <si>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</si>
  <si>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</si>
  <si>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</si>
  <si>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</si>
  <si>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</si>
  <si>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</si>
  <si>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</si>
  <si>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</si>
  <si>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</si>
  <si>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</si>
  <si>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</si>
  <si>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</si>
  <si>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</si>
  <si>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</si>
  <si>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</si>
  <si>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</si>
  <si>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</si>
  <si>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</si>
  <si>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</si>
  <si>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</si>
  <si>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</si>
  <si>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</si>
  <si>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</si>
  <si>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</si>
  <si>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</si>
  <si>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</si>
  <si>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</si>
  <si>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</si>
  <si>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</si>
  <si>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</si>
  <si>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</si>
  <si>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</si>
  <si>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</si>
  <si>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</si>
  <si>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</si>
  <si>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</si>
  <si>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</si>
  <si>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</si>
  <si>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</si>
  <si>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</si>
  <si>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</si>
  <si>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</si>
  <si>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</si>
  <si>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</si>
  <si>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</si>
  <si>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</si>
  <si>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</si>
  <si>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</si>
  <si>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</si>
  <si>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</si>
  <si>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</si>
  <si>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</si>
  <si>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</si>
  <si>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</si>
  <si>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</si>
  <si>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</si>
  <si>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</si>
  <si>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</si>
  <si>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</si>
  <si>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</si>
  <si>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</si>
  <si>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</si>
  <si>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</si>
  <si>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</si>
  <si>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</si>
  <si>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</si>
  <si>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</si>
  <si>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</si>
  <si>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</si>
  <si>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</si>
  <si>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</si>
  <si>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</si>
  <si>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</si>
  <si>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</si>
  <si>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</si>
  <si>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</si>
  <si>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</si>
  <si>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</si>
  <si>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</si>
  <si>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</si>
  <si>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</si>
  <si>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</si>
  <si>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</si>
  <si>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</si>
  <si>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</si>
  <si>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</si>
  <si>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</si>
  <si>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</si>
  <si>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</si>
  <si>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</si>
  <si>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</si>
  <si>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</si>
  <si>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</si>
  <si>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</si>
  <si>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</si>
  <si>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</si>
  <si>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</si>
  <si>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</si>
  <si>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</si>
  <si>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</si>
  <si>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</si>
  <si>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</si>
  <si>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</si>
  <si>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</si>
  <si>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</si>
  <si>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</si>
  <si>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</si>
  <si>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</si>
  <si>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</si>
  <si>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</si>
  <si>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</si>
  <si>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</si>
  <si>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</si>
  <si>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</si>
  <si>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</si>
  <si>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</si>
  <si>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</si>
  <si>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</si>
  <si>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</si>
  <si>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</si>
  <si>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</si>
  <si>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</si>
  <si>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</si>
  <si>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</si>
  <si>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</si>
  <si>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</si>
  <si>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</si>
  <si>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</si>
  <si>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</si>
  <si>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</si>
  <si>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</si>
  <si>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</si>
  <si>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</si>
  <si>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</si>
  <si>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</si>
  <si>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</si>
  <si>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</si>
  <si>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</si>
  <si>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</si>
  <si>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</si>
  <si>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</si>
  <si>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</si>
  <si>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</si>
  <si>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</si>
  <si>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</si>
  <si>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</si>
  <si>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</si>
  <si>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</si>
  <si>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</si>
  <si>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</si>
  <si>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</si>
  <si>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</si>
  <si>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</si>
  <si>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</si>
  <si>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</si>
  <si>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</si>
  <si>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</si>
  <si>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</si>
  <si>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</si>
  <si>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</si>
  <si>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</si>
  <si>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</si>
  <si>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</si>
  <si>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</si>
  <si>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</si>
  <si>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</si>
  <si>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</si>
  <si>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</si>
  <si>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</si>
  <si>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</si>
  <si>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</si>
  <si>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</si>
  <si>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</si>
  <si>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</si>
  <si>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</si>
  <si>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</si>
  <si>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</si>
  <si>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</si>
  <si>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</si>
  <si>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</si>
  <si>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</si>
  <si>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</si>
  <si>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</si>
  <si>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</si>
  <si>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</si>
  <si>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</si>
  <si>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</si>
  <si>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</si>
  <si>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</si>
  <si>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</si>
  <si>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</si>
  <si>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</si>
  <si>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</si>
  <si>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</si>
  <si>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</si>
  <si>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</si>
  <si>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</si>
  <si>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</si>
  <si>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</si>
  <si>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</si>
  <si>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</si>
  <si>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</si>
  <si>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</si>
  <si>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</si>
  <si>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</si>
  <si>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</si>
  <si>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</si>
  <si>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</si>
  <si>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</si>
  <si>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</si>
  <si>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</si>
  <si>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</si>
  <si>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</si>
  <si>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</si>
  <si>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</si>
  <si>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</si>
  <si>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</si>
  <si>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</si>
  <si>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</si>
  <si>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</si>
  <si>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</si>
  <si>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</si>
  <si>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</si>
  <si>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</si>
  <si>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</si>
  <si>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</si>
  <si>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</si>
  <si>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</si>
  <si>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</si>
  <si>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</si>
  <si>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</si>
  <si>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</si>
  <si>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</si>
  <si>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</si>
  <si>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</si>
  <si>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</si>
  <si>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</si>
  <si>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</si>
  <si>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</si>
  <si>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</si>
  <si>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</si>
  <si>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</si>
  <si>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</si>
  <si>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</si>
  <si>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</si>
  <si>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</si>
  <si>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</si>
  <si>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</si>
  <si>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</si>
  <si>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</si>
  <si>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</si>
  <si>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</si>
  <si>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</si>
  <si>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</si>
  <si>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</si>
  <si>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</si>
  <si>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</si>
  <si>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</si>
  <si>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</si>
  <si>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</si>
  <si>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</si>
  <si>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</si>
  <si>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</si>
  <si>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</si>
  <si>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</si>
  <si>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</si>
  <si>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</si>
  <si>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</si>
  <si>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</si>
  <si>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</si>
  <si>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</si>
  <si>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</si>
  <si>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</si>
  <si>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</si>
  <si>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</si>
  <si>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</si>
  <si>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</si>
  <si>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</si>
  <si>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</si>
  <si>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</si>
  <si>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</si>
  <si>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</si>
  <si>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</si>
  <si>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</si>
  <si>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</si>
  <si>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</si>
  <si>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</si>
  <si>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</si>
  <si>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</si>
  <si>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</si>
  <si>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</si>
  <si>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</si>
  <si>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</si>
  <si>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</si>
  <si>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</si>
  <si>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</si>
  <si>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</si>
  <si>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</si>
  <si>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</si>
  <si>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</si>
  <si>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</si>
  <si>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</si>
  <si>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</si>
  <si>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</si>
  <si>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</si>
  <si>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</si>
  <si>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</si>
  <si>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</si>
  <si>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</si>
  <si>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</si>
  <si>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</si>
  <si>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</si>
  <si>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</si>
  <si>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</si>
  <si>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</si>
  <si>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</si>
  <si>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</si>
  <si>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</si>
  <si>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</si>
  <si>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</si>
  <si>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</si>
  <si>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</si>
  <si>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</si>
  <si>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</si>
  <si>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</si>
  <si>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</si>
  <si>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</si>
  <si>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</si>
  <si>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</si>
  <si>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</si>
  <si>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</si>
  <si>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</si>
  <si>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</si>
  <si>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</si>
  <si>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</si>
  <si>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</si>
  <si>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</si>
  <si>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</si>
  <si>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</si>
  <si>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</si>
  <si>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</si>
  <si>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</si>
  <si>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</si>
  <si>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</si>
  <si>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</si>
  <si>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</si>
  <si>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</si>
  <si>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</si>
  <si>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</si>
  <si>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</si>
  <si>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</si>
  <si>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</si>
  <si>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</si>
  <si>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</si>
  <si>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</si>
  <si>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</si>
  <si>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</si>
  <si>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</si>
  <si>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</si>
  <si>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</si>
  <si>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</si>
  <si>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</si>
  <si>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</si>
  <si>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</si>
  <si>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</si>
  <si>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</si>
  <si>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</si>
  <si>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</si>
  <si>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</si>
  <si>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</si>
  <si>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</si>
  <si>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</si>
  <si>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</si>
  <si>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</si>
  <si>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</si>
  <si>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</si>
  <si>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</si>
  <si>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</si>
  <si>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</si>
  <si>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</si>
  <si>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</si>
  <si>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</si>
  <si>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</si>
  <si>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</si>
  <si>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</si>
  <si>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</si>
  <si>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</si>
  <si>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</si>
  <si>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</si>
  <si>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</si>
  <si>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</si>
  <si>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</si>
  <si>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</si>
  <si>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</si>
  <si>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</si>
  <si>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</si>
  <si>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</si>
  <si>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</si>
  <si>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</si>
  <si>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</si>
  <si>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</si>
  <si>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</si>
  <si>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</si>
  <si>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</si>
  <si>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</si>
  <si>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</si>
  <si>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</si>
  <si>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</si>
  <si>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</si>
  <si>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</si>
  <si>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</si>
  <si>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</si>
  <si>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</si>
  <si>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</si>
  <si>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</si>
  <si>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</si>
  <si>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</si>
  <si>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</si>
  <si>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</si>
  <si>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</si>
  <si>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</si>
  <si>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</si>
  <si>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</si>
  <si>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</si>
  <si>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</si>
  <si>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</si>
  <si>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</si>
  <si>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</si>
  <si>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</si>
  <si>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</si>
  <si>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</si>
  <si>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</si>
  <si>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</si>
  <si>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</si>
  <si>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</si>
  <si>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</si>
  <si>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</si>
  <si>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</si>
  <si>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</si>
  <si>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</si>
  <si>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</si>
  <si>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</si>
  <si>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</si>
  <si>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</si>
  <si>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</si>
  <si>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</si>
  <si>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</si>
  <si>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</si>
  <si>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</si>
  <si>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</si>
  <si>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</si>
  <si>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</si>
  <si>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</si>
  <si>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</si>
  <si>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</si>
  <si>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</si>
  <si>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</si>
  <si>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</si>
  <si>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</si>
  <si>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</si>
  <si>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</si>
  <si>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</si>
  <si>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</si>
  <si>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</si>
  <si>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</si>
  <si>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</si>
  <si>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</si>
  <si>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</si>
  <si>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</si>
  <si>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</si>
  <si>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</si>
  <si>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</si>
  <si>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</si>
  <si>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</si>
  <si>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</si>
  <si>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</si>
  <si>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</si>
  <si>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</si>
  <si>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</si>
  <si>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</si>
  <si>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</si>
  <si>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</si>
  <si>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</si>
  <si>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</si>
  <si>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</si>
  <si>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</si>
  <si>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</si>
  <si>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</si>
  <si>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</si>
  <si>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</si>
  <si>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</si>
  <si>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</si>
  <si>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</si>
  <si>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</si>
  <si>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</si>
  <si>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</si>
  <si>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</si>
  <si>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</si>
  <si>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</si>
  <si>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</si>
  <si>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</si>
  <si>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</si>
  <si>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</si>
  <si>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</si>
  <si>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</si>
  <si>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</si>
  <si>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</si>
  <si>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</si>
  <si>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</si>
  <si>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</si>
  <si>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</si>
  <si>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</si>
  <si>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</si>
  <si>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</si>
  <si>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</si>
  <si>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</si>
  <si>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</si>
  <si>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</si>
  <si>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</si>
  <si>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</si>
  <si>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</si>
  <si>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</si>
  <si>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</si>
  <si>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</si>
  <si>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</si>
  <si>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</si>
  <si>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</si>
  <si>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</si>
  <si>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</si>
  <si>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</si>
  <si>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</si>
  <si>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</si>
  <si>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</si>
  <si>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</si>
  <si>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</si>
  <si>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</si>
  <si>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</si>
  <si>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</si>
  <si>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</si>
  <si>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</si>
  <si>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</si>
  <si>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</si>
  <si>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</si>
  <si>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</si>
  <si>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</si>
  <si>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</si>
  <si>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</si>
  <si>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</si>
  <si>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</si>
  <si>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</si>
  <si>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</si>
  <si>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</si>
  <si>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</si>
  <si>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</si>
  <si>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</si>
  <si>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</si>
  <si>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</si>
  <si>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</si>
  <si>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</si>
  <si>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</si>
  <si>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</si>
  <si>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</si>
  <si>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</si>
  <si>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</si>
  <si>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</si>
  <si>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</si>
  <si>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</si>
  <si>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</si>
  <si>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</si>
  <si>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</si>
  <si>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</si>
  <si>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</si>
  <si>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</si>
  <si>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</si>
  <si>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</si>
  <si>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</si>
  <si>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</si>
  <si>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</si>
  <si>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</si>
  <si>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</si>
  <si>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</si>
  <si>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</si>
  <si>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</si>
  <si>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</si>
  <si>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</si>
  <si>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</si>
  <si>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</si>
  <si>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</si>
  <si>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</si>
  <si>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</si>
  <si>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</si>
  <si>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</si>
  <si>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</si>
  <si>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</si>
  <si>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</si>
  <si>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</si>
  <si>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</si>
  <si>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</si>
  <si>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</si>
  <si>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</si>
  <si>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</si>
  <si>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</si>
  <si>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</si>
  <si>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</si>
  <si>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</si>
  <si>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</si>
  <si>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</si>
  <si>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</si>
  <si>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</si>
  <si>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</si>
  <si>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</si>
  <si>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</si>
  <si>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</si>
  <si>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</si>
  <si>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</si>
  <si>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</si>
  <si>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</si>
  <si>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</si>
  <si>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</si>
  <si>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</si>
  <si>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</si>
  <si>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</si>
  <si>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</si>
  <si>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</si>
  <si>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</si>
  <si>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</si>
  <si>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</si>
  <si>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</si>
  <si>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</si>
  <si>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</si>
  <si>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</si>
  <si>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</si>
  <si>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</si>
  <si>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</si>
  <si>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</si>
  <si>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</si>
  <si>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</si>
  <si>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</si>
  <si>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</si>
  <si>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</si>
  <si>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</si>
  <si>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</si>
  <si>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</si>
  <si>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</si>
  <si>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</si>
  <si>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</si>
  <si>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</si>
  <si>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</si>
  <si>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</si>
  <si>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</si>
  <si>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</si>
  <si>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</si>
  <si>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</si>
  <si>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</si>
  <si>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</si>
  <si>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</si>
  <si>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</si>
  <si>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</si>
  <si>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</si>
  <si>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</si>
  <si>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</si>
  <si>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</si>
  <si>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</si>
  <si>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</si>
  <si>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</si>
  <si>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</si>
  <si>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</si>
  <si>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</si>
  <si>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</si>
  <si>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</si>
  <si>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</si>
  <si>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</si>
  <si>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</si>
  <si>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</si>
  <si>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</si>
  <si>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</si>
  <si>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</si>
  <si>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</si>
  <si>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</si>
  <si>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</si>
  <si>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</si>
  <si>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</si>
  <si>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</si>
  <si>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</si>
  <si>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</si>
  <si>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</si>
  <si>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</si>
  <si>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</si>
  <si>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</si>
  <si>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</si>
  <si>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</si>
  <si>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</si>
  <si>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</si>
  <si>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</si>
  <si>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</si>
  <si>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</si>
  <si>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</si>
  <si>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</si>
  <si>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</si>
  <si>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</si>
  <si>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</si>
  <si>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</si>
  <si>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</si>
  <si>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</si>
  <si>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</si>
  <si>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</si>
  <si>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</si>
  <si>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</si>
  <si>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</si>
  <si>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</si>
  <si>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</si>
  <si>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</si>
  <si>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</si>
  <si>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</si>
  <si>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</si>
  <si>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</si>
  <si>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</si>
  <si>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</si>
  <si>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</si>
  <si>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</si>
  <si>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</si>
  <si>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</si>
  <si>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</si>
  <si>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</si>
  <si>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</si>
  <si>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</si>
  <si>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</si>
  <si>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</si>
  <si>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</si>
  <si>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</si>
  <si>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</si>
  <si>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</si>
  <si>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</si>
  <si>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</si>
  <si>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</si>
  <si>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</si>
  <si>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</si>
  <si>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</si>
  <si>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</si>
  <si>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</si>
  <si>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</si>
  <si>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</si>
  <si>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</si>
  <si>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</si>
  <si>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</si>
  <si>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</si>
  <si>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</si>
  <si>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</si>
  <si>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</si>
  <si>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</si>
  <si>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</si>
  <si>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</si>
  <si>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</si>
  <si>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</si>
  <si>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</si>
  <si>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</si>
  <si>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</si>
  <si>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</si>
  <si>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</si>
  <si>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</si>
  <si>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</si>
  <si>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</si>
  <si>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</si>
  <si>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</si>
  <si>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</si>
  <si>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</si>
  <si>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</si>
  <si>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</si>
  <si>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</si>
  <si>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</si>
  <si>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</si>
  <si>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</si>
  <si>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</si>
  <si>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</si>
  <si>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</si>
  <si>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</si>
  <si>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</si>
  <si>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</si>
  <si>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</si>
  <si>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</si>
  <si>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</si>
  <si>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</si>
  <si>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</si>
  <si>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</si>
  <si>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</si>
  <si>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</si>
  <si>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</si>
  <si>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</si>
  <si>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</si>
  <si>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</si>
  <si>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</si>
  <si>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</si>
  <si>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</si>
  <si>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</si>
  <si>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</si>
  <si>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</si>
  <si>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</si>
  <si>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</si>
  <si>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</si>
  <si>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</si>
  <si>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</si>
  <si>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</si>
  <si>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</si>
  <si>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</si>
  <si>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</si>
  <si>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</si>
  <si>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</si>
  <si>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</si>
  <si>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</si>
  <si>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</si>
  <si>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</si>
  <si>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</si>
  <si>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</si>
  <si>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</si>
  <si>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</si>
  <si>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</si>
  <si>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</si>
  <si>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</si>
  <si>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</si>
  <si>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</si>
  <si>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</si>
  <si>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</si>
  <si>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</si>
  <si>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</si>
  <si>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</si>
  <si>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</si>
  <si>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</si>
  <si>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</si>
  <si>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</si>
  <si>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</si>
  <si>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</si>
  <si>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</si>
  <si>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</si>
  <si>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</si>
  <si>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</si>
  <si>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</si>
  <si>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</si>
  <si>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</si>
  <si>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</si>
  <si>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</si>
  <si>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</si>
  <si>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</si>
  <si>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</si>
  <si>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</si>
  <si>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</si>
  <si>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</si>
  <si>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</si>
  <si>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</si>
  <si>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</si>
  <si>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</si>
  <si>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</si>
  <si>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</si>
  <si>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</si>
  <si>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</si>
  <si>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</si>
  <si>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</si>
  <si>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</si>
  <si>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</si>
  <si>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</si>
  <si>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</si>
  <si>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</si>
  <si>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</si>
  <si>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</si>
  <si>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</si>
  <si>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</si>
  <si>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</si>
  <si>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</si>
  <si>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</si>
  <si>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</si>
  <si>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</si>
  <si>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</si>
  <si>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</si>
  <si>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</si>
  <si>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</si>
  <si>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</si>
  <si>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</si>
  <si>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</si>
  <si>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</si>
  <si>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</si>
  <si>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</si>
  <si>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</si>
  <si>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</si>
  <si>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</si>
  <si>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</si>
  <si>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</si>
  <si>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</si>
  <si>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</si>
  <si>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</si>
  <si>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</si>
  <si>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</si>
  <si>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</si>
  <si>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</si>
  <si>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</si>
  <si>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</si>
  <si>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</si>
  <si>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</si>
  <si>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</si>
  <si>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</si>
  <si>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</si>
  <si>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</si>
  <si>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</si>
  <si>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</si>
  <si>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</si>
  <si>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</si>
  <si>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</si>
  <si>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</si>
  <si>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</si>
  <si>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</si>
  <si>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</si>
  <si>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</si>
  <si>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</si>
  <si>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</si>
  <si>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</si>
  <si>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</si>
  <si>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</si>
  <si>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</si>
  <si>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</si>
  <si>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</si>
  <si>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</si>
  <si>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</si>
  <si>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</si>
  <si>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</si>
  <si>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</si>
  <si>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</si>
  <si>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</si>
  <si>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</si>
  <si>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</si>
  <si>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</si>
  <si>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</si>
  <si>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</si>
  <si>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</si>
  <si>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</si>
  <si>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</si>
  <si>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</si>
  <si>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</si>
  <si>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</si>
  <si>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</si>
  <si>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</si>
  <si>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</si>
  <si>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</si>
  <si>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</si>
  <si>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</si>
  <si>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</si>
  <si>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</si>
  <si>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</si>
  <si>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</si>
  <si>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</si>
  <si>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</si>
  <si>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</si>
  <si>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</si>
  <si>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</si>
  <si>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</si>
  <si>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</si>
  <si>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</si>
  <si>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</si>
  <si>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</si>
  <si>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</si>
  <si>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</si>
  <si>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</si>
  <si>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</si>
  <si>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</si>
  <si>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</si>
  <si>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</si>
  <si>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</si>
  <si>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</si>
  <si>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</si>
  <si>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</si>
  <si>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</si>
  <si>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</si>
  <si>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</si>
  <si>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</si>
  <si>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</si>
  <si>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</si>
  <si>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</si>
  <si>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</si>
  <si>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</si>
  <si>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</si>
  <si>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</si>
  <si>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</si>
  <si>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</si>
  <si>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</si>
  <si>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</si>
  <si>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</si>
  <si>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</si>
  <si>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</si>
  <si>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</si>
  <si>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</si>
  <si>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</si>
  <si>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</si>
  <si>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</si>
  <si>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</si>
  <si>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</si>
  <si>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</si>
  <si>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</si>
  <si>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</si>
  <si>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</si>
  <si>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</si>
  <si>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</si>
  <si>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</si>
  <si>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</si>
  <si>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</si>
  <si>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</si>
  <si>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</si>
  <si>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</si>
  <si>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</si>
  <si>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</si>
  <si>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</si>
  <si>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</si>
  <si>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</si>
  <si>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</si>
  <si>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</si>
  <si>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</si>
  <si>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</si>
  <si>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</si>
  <si>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</si>
  <si>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</si>
  <si>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</si>
  <si>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</si>
  <si>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</si>
  <si>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</si>
  <si>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</si>
  <si>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</si>
  <si>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</si>
  <si>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</si>
  <si>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</si>
  <si>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</si>
  <si>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</si>
  <si>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</si>
  <si>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</si>
  <si>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</si>
  <si>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</si>
  <si>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</si>
  <si>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</si>
  <si>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</si>
  <si>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</si>
  <si>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</si>
  <si>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</si>
  <si>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</si>
  <si>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</si>
  <si>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</si>
  <si>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</si>
  <si>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</si>
  <si>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</si>
  <si>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</si>
  <si>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</si>
  <si>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</si>
  <si>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</si>
  <si>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</si>
  <si>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</si>
  <si>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</si>
  <si>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</si>
  <si>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</si>
  <si>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</si>
  <si>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</si>
  <si>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</si>
  <si>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</si>
  <si>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</si>
  <si>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</si>
  <si>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</si>
  <si>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</si>
  <si>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</si>
  <si>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</si>
  <si>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</si>
  <si>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</si>
  <si>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</si>
  <si>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</si>
  <si>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</si>
  <si>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</si>
  <si>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</si>
  <si>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</si>
  <si>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</si>
  <si>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</si>
  <si>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</si>
  <si>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</si>
  <si>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</si>
  <si>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</si>
  <si>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</si>
  <si>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</si>
  <si>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</si>
  <si>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</si>
  <si>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</si>
  <si>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</si>
  <si>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</si>
  <si>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</si>
  <si>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</si>
  <si>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</si>
  <si>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</si>
  <si>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</si>
  <si>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</si>
  <si>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</si>
  <si>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</si>
  <si>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</si>
  <si>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</si>
  <si>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</si>
  <si>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</si>
  <si>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</si>
  <si>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</si>
  <si>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</si>
  <si>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</si>
  <si>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</si>
  <si>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</si>
  <si>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</si>
  <si>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</si>
  <si>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</si>
  <si>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</si>
  <si>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</si>
  <si>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</si>
  <si>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</si>
  <si>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</si>
  <si>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</si>
  <si>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</si>
  <si>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</si>
  <si>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</si>
  <si>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</si>
  <si>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</si>
  <si>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</si>
  <si>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</si>
  <si>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</si>
  <si>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</si>
  <si>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</si>
  <si>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</si>
  <si>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</si>
  <si>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</si>
  <si>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</si>
  <si>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</si>
  <si>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</si>
  <si>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</si>
  <si>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</si>
  <si>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</si>
  <si>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</si>
  <si>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</si>
  <si>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</si>
  <si>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</si>
  <si>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</si>
  <si>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</si>
  <si>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</si>
  <si>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</si>
  <si>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</si>
  <si>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</si>
  <si>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</si>
  <si>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</si>
  <si>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</si>
  <si>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</si>
  <si>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</si>
  <si>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</si>
  <si>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</si>
  <si>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</si>
  <si>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</si>
  <si>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</si>
  <si>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</si>
  <si>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</si>
  <si>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</si>
  <si>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</si>
  <si>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</si>
  <si>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</si>
  <si>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</si>
  <si>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</si>
  <si>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</si>
  <si>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</si>
  <si>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</si>
  <si>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</si>
  <si>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</si>
  <si>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</si>
  <si>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</si>
  <si>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</si>
  <si>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</si>
  <si>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</si>
  <si>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</si>
  <si>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</si>
  <si>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</si>
  <si>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</si>
  <si>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</si>
  <si>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</si>
  <si>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</si>
  <si>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</si>
  <si>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</si>
  <si>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</si>
  <si>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</si>
  <si>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</si>
  <si>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</si>
  <si>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</si>
  <si>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</si>
  <si>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</si>
  <si>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</si>
  <si>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</si>
  <si>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</si>
  <si>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</si>
  <si>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</si>
  <si>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</si>
  <si>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</si>
  <si>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</si>
  <si>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</si>
  <si>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</si>
  <si>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</si>
  <si>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</si>
  <si>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</si>
  <si>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</si>
  <si>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</si>
  <si>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</si>
  <si>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</si>
  <si>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</si>
  <si>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</si>
  <si>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</si>
  <si>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</si>
  <si>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</si>
  <si>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</si>
  <si>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</si>
  <si>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</si>
  <si>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</si>
  <si>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</si>
  <si>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</si>
  <si>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</si>
  <si>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</si>
  <si>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</si>
  <si>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</si>
  <si>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</si>
  <si>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</si>
  <si>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</si>
  <si>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</si>
  <si>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</si>
  <si>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</si>
  <si>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</si>
  <si>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</si>
  <si>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</si>
  <si>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</si>
  <si>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</si>
  <si>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</si>
  <si>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</si>
  <si>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</si>
  <si>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</si>
  <si>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</si>
  <si>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</si>
  <si>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</si>
  <si>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</si>
  <si>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</si>
  <si>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</si>
  <si>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</si>
  <si>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</si>
  <si>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</si>
  <si>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</si>
  <si>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</si>
  <si>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</si>
  <si>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</si>
  <si>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</si>
  <si>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</si>
  <si>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</si>
  <si>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</si>
  <si>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</si>
  <si>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</si>
  <si>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</si>
  <si>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</si>
  <si>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</si>
  <si>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</si>
  <si>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</si>
  <si>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</si>
  <si>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</si>
  <si>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</si>
  <si>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</si>
  <si>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</si>
  <si>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</si>
  <si>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</si>
  <si>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</si>
  <si>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</si>
  <si>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</si>
  <si>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</si>
  <si>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</si>
  <si>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</si>
  <si>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</si>
  <si>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</si>
  <si>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</si>
  <si>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</si>
  <si>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</si>
  <si>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</si>
  <si>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</si>
  <si>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</si>
  <si>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</si>
  <si>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</si>
  <si>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</si>
  <si>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</si>
  <si>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</si>
  <si>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</si>
  <si>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</si>
  <si>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</si>
  <si>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</si>
  <si>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</si>
  <si>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</si>
  <si>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</si>
  <si>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</si>
  <si>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</si>
  <si>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</si>
  <si>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</si>
  <si>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</si>
  <si>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</si>
  <si>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</si>
  <si>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</si>
  <si>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</si>
  <si>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</si>
  <si>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</si>
  <si>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</si>
  <si>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</si>
  <si>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</si>
  <si>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</si>
  <si>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</si>
  <si>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</si>
  <si>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</si>
  <si>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</si>
  <si>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</si>
  <si>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</si>
  <si>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</si>
  <si>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</si>
  <si>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</si>
  <si>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</si>
  <si>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</si>
  <si>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</si>
  <si>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</si>
  <si>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</si>
  <si>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</si>
  <si>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</si>
  <si>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</si>
  <si>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</si>
  <si>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</si>
  <si>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</si>
  <si>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</si>
  <si>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</si>
  <si>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</si>
  <si>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</si>
  <si>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</si>
  <si>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</si>
  <si>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</si>
  <si>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</si>
  <si>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</si>
  <si>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</si>
  <si>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</si>
  <si>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</si>
  <si>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</si>
  <si>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</si>
  <si>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</si>
  <si>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</si>
  <si>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</si>
  <si>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</si>
  <si>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</si>
  <si>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</si>
  <si>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</si>
  <si>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</si>
  <si>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</si>
  <si>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</si>
  <si>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</si>
  <si>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</si>
  <si>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</si>
  <si>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</si>
  <si>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</si>
  <si>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</si>
  <si>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</si>
  <si>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</si>
  <si>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</si>
  <si>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</si>
  <si>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</si>
  <si>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</si>
  <si>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</si>
  <si>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</si>
  <si>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</si>
  <si>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</si>
  <si>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</si>
  <si>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</si>
  <si>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</si>
  <si>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</si>
  <si>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</si>
  <si>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</si>
  <si>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</si>
  <si>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</si>
  <si>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</si>
  <si>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</si>
  <si>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</si>
  <si>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</si>
  <si>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</si>
  <si>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</si>
  <si>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</si>
  <si>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</si>
  <si>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</si>
  <si>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</si>
  <si>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</si>
  <si>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</si>
  <si>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</si>
  <si>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</si>
  <si>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</si>
  <si>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</si>
  <si>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</si>
  <si>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</si>
  <si>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</si>
  <si>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</si>
  <si>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</si>
  <si>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</si>
  <si>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</si>
  <si>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</si>
  <si>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</si>
  <si>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</si>
  <si>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</si>
  <si>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</si>
  <si>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</si>
  <si>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</si>
  <si>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</si>
  <si>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</si>
  <si>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</si>
  <si>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</si>
  <si>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</si>
  <si>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</si>
  <si>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</si>
  <si>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</si>
  <si>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</si>
  <si>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</si>
  <si>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</si>
  <si>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</si>
  <si>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</si>
  <si>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</si>
  <si>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</si>
  <si>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</si>
  <si>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</si>
  <si>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</si>
  <si>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</si>
  <si>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</si>
  <si>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</si>
  <si>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</si>
  <si>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</si>
  <si>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</si>
  <si>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</si>
  <si>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</si>
  <si>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</si>
  <si>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</si>
  <si>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</si>
  <si>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</si>
  <si>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</si>
  <si>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</si>
  <si>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</si>
  <si>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</si>
  <si>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</si>
  <si>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</si>
  <si>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</si>
  <si>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</si>
  <si>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</si>
  <si>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</si>
  <si>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</si>
  <si>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</si>
  <si>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</si>
  <si>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</si>
  <si>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</si>
  <si>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</si>
  <si>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</si>
  <si>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</si>
  <si>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</si>
  <si>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</si>
  <si>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</si>
  <si>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</si>
  <si>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</si>
  <si>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</si>
  <si>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</si>
  <si>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</si>
  <si>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</si>
  <si>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</si>
  <si>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</si>
  <si>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</si>
  <si>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</si>
  <si>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</si>
  <si>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</si>
  <si>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</si>
  <si>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</si>
  <si>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</si>
  <si>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</si>
  <si>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</si>
  <si>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</si>
  <si>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</si>
  <si>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</si>
  <si>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</si>
  <si>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</si>
  <si>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</si>
  <si>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</si>
  <si>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</si>
  <si>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</si>
  <si>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</si>
  <si>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</si>
  <si>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</si>
  <si>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</si>
  <si>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</si>
  <si>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</si>
  <si>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</si>
  <si>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</si>
  <si>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</si>
  <si>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</si>
  <si>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</si>
  <si>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</si>
  <si>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</si>
  <si>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</si>
  <si>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</si>
  <si>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</si>
  <si>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</si>
  <si>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</si>
  <si>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</si>
  <si>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</si>
  <si>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</si>
  <si>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</si>
  <si>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</si>
  <si>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</si>
  <si>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</si>
  <si>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</si>
  <si>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</si>
  <si>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</si>
  <si>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</si>
  <si>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</si>
  <si>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</si>
  <si>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</si>
  <si>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</si>
  <si>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</si>
  <si>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</si>
  <si>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</si>
  <si>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</si>
  <si>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</si>
  <si>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</si>
  <si>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</si>
  <si>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</si>
  <si>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</si>
  <si>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</si>
  <si>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</si>
  <si>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</si>
  <si>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</si>
  <si>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</si>
  <si>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</si>
  <si>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</si>
  <si>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</si>
  <si>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</si>
  <si>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</si>
  <si>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</si>
  <si>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</si>
  <si>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</si>
  <si>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</si>
  <si>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</si>
  <si>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</si>
  <si>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</si>
  <si>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</si>
  <si>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</si>
  <si>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</si>
  <si>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</si>
  <si>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</si>
  <si>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</si>
  <si>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</si>
  <si>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</si>
  <si>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</si>
  <si>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</si>
  <si>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</si>
  <si>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</si>
  <si>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</si>
  <si>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</si>
  <si>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</si>
  <si>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</si>
  <si>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</si>
  <si>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</si>
  <si>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</si>
  <si>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</si>
  <si>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</si>
  <si>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</si>
  <si>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</si>
  <si>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</si>
  <si>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</si>
  <si>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</si>
  <si>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</si>
  <si>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</si>
  <si>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</si>
  <si>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</si>
  <si>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</si>
  <si>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</si>
  <si>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</si>
  <si>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</si>
  <si>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</si>
  <si>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</si>
  <si>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</si>
  <si>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</si>
  <si>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</si>
  <si>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</si>
  <si>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</si>
  <si>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</si>
  <si>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</si>
  <si>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</si>
  <si>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</si>
  <si>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</si>
  <si>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</si>
  <si>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</si>
  <si>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</si>
  <si>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</si>
  <si>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</si>
  <si>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</si>
  <si>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</si>
  <si>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</si>
  <si>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</si>
  <si>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</si>
  <si>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</si>
  <si>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</si>
  <si>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</si>
  <si>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</si>
  <si>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</si>
  <si>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</si>
  <si>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</si>
  <si>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</si>
  <si>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</si>
  <si>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</si>
  <si>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</si>
  <si>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</si>
  <si>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</si>
  <si>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</si>
  <si>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</si>
  <si>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</si>
  <si>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</si>
  <si>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</si>
  <si>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</si>
  <si>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</si>
  <si>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</si>
  <si>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</si>
  <si>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</si>
  <si>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</si>
  <si>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</si>
  <si>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</si>
  <si>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</si>
  <si>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</si>
  <si>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</si>
  <si>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</si>
  <si>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</si>
  <si>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</si>
  <si>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</si>
  <si>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</si>
  <si>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</si>
  <si>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</si>
  <si>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</si>
  <si>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</si>
  <si>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</si>
  <si>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</si>
  <si>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</si>
  <si>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</si>
  <si>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</si>
  <si>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</si>
  <si>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</si>
  <si>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</si>
  <si>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</si>
  <si>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</si>
  <si>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</si>
  <si>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</si>
  <si>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</si>
  <si>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</si>
  <si>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</si>
  <si>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</si>
  <si>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</si>
  <si>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</si>
  <si>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</si>
  <si>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</si>
  <si>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</si>
  <si>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</si>
  <si>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</si>
  <si>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</si>
  <si>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</si>
  <si>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</si>
  <si>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</si>
  <si>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</si>
  <si>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</si>
  <si>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</si>
  <si>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</si>
  <si>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</si>
  <si>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</si>
  <si>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</si>
  <si>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</si>
  <si>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</si>
  <si>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</si>
  <si>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</si>
  <si>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</si>
  <si>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</si>
  <si>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</si>
  <si>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</si>
  <si>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</si>
  <si>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</si>
  <si>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</si>
  <si>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</si>
  <si>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</si>
  <si>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</si>
  <si>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</si>
  <si>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</si>
  <si>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</si>
  <si>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</si>
  <si>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</si>
  <si>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</si>
  <si>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</si>
  <si>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</si>
  <si>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</si>
  <si>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</si>
  <si>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</si>
  <si>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</si>
  <si>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</si>
  <si>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</si>
  <si>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</si>
  <si>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</si>
  <si>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</si>
  <si>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</si>
  <si>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</si>
  <si>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</si>
  <si>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</si>
  <si>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</si>
  <si>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</si>
  <si>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</si>
  <si>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</si>
  <si>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</si>
  <si>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</si>
  <si>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</si>
  <si>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</si>
  <si>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</si>
  <si>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</si>
  <si>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</si>
  <si>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</si>
  <si>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</si>
  <si>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</si>
  <si>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</si>
  <si>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</si>
  <si>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</si>
  <si>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</si>
  <si>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</si>
  <si>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</si>
  <si>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</si>
  <si>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</si>
  <si>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</si>
  <si>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</si>
  <si>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</si>
  <si>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</si>
  <si>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</si>
  <si>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</si>
  <si>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</si>
  <si>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</si>
  <si>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</si>
  <si>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</si>
  <si>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</si>
  <si>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</si>
  <si>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</si>
  <si>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</si>
  <si>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</si>
  <si>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</si>
  <si>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</si>
  <si>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</si>
  <si>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</si>
  <si>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</si>
  <si>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</si>
  <si>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</si>
  <si>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</si>
  <si>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</si>
  <si>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</si>
  <si>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</si>
  <si>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</si>
  <si>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</si>
  <si>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</si>
  <si>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</si>
  <si>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</si>
  <si>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</si>
  <si>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</si>
  <si>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</si>
  <si>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</si>
  <si>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</si>
  <si>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</si>
  <si>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</si>
  <si>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</si>
  <si>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</si>
  <si>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</si>
  <si>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</si>
  <si>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</si>
  <si>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</si>
  <si>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</si>
  <si>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</si>
  <si>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</si>
  <si>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</si>
  <si>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</si>
  <si>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</si>
  <si>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</si>
  <si>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</si>
  <si>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</si>
  <si>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</si>
  <si>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</si>
  <si>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</si>
  <si>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</si>
  <si>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</si>
  <si>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</si>
  <si>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</si>
  <si>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</si>
  <si>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</si>
  <si>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</si>
  <si>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</si>
  <si>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</si>
  <si>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</si>
  <si>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</si>
  <si>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</si>
  <si>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</si>
  <si>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</si>
  <si>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</si>
  <si>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</si>
  <si>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</si>
  <si>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</si>
  <si>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</si>
  <si>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</si>
  <si>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</si>
  <si>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</si>
  <si>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</si>
  <si>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</si>
  <si>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</si>
  <si>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</si>
  <si>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</si>
  <si>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</si>
  <si>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</si>
  <si>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</si>
  <si>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</si>
  <si>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</si>
  <si>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</si>
  <si>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</si>
  <si>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</si>
  <si>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</si>
  <si>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</si>
  <si>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</si>
  <si>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</si>
  <si>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</si>
  <si>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</si>
  <si>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</si>
  <si>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</si>
  <si>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</si>
  <si>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</si>
  <si>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</si>
  <si>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</si>
  <si>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</si>
  <si>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</si>
  <si>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</si>
  <si>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</si>
  <si>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</si>
  <si>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</si>
  <si>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</si>
  <si>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</si>
  <si>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</si>
  <si>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</si>
  <si>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</si>
  <si>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</si>
  <si>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</si>
  <si>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</si>
  <si>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</si>
  <si>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</si>
  <si>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</si>
  <si>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</si>
  <si>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</si>
  <si>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</si>
  <si>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</si>
  <si>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</si>
  <si>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</si>
  <si>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</si>
  <si>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</si>
  <si>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</si>
  <si>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</si>
  <si>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</si>
  <si>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</si>
  <si>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</si>
  <si>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</si>
  <si>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</si>
  <si>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</si>
  <si>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</si>
  <si>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</si>
  <si>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</si>
  <si>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</si>
  <si>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</si>
  <si>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</si>
  <si>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</si>
  <si>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</si>
  <si>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</si>
  <si>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</si>
  <si>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</si>
  <si>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</si>
  <si>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</si>
  <si>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</si>
  <si>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</si>
  <si>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</si>
  <si>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</si>
  <si>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</si>
  <si>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</si>
  <si>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</si>
  <si>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</si>
  <si>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</si>
  <si>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</si>
  <si>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</si>
  <si>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</si>
  <si>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</si>
  <si>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</si>
  <si>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</si>
  <si>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</si>
  <si>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</si>
  <si>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</si>
  <si>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</si>
  <si>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</si>
  <si>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</si>
  <si>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</si>
  <si>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</si>
  <si>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</si>
  <si>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</si>
  <si>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</si>
  <si>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</si>
  <si>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</si>
  <si>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</si>
  <si>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</si>
  <si>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</si>
  <si>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</si>
  <si>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</si>
  <si>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</si>
  <si>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</si>
  <si>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</si>
  <si>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</si>
  <si>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</si>
  <si>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</si>
  <si>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</si>
  <si>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</si>
  <si>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</si>
  <si>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</si>
  <si>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</si>
  <si>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</si>
  <si>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</si>
  <si>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</si>
  <si>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</si>
  <si>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</si>
  <si>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</si>
  <si>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</si>
  <si>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</si>
  <si>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</si>
  <si>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</si>
  <si>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</si>
  <si>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</si>
  <si>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</si>
  <si>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</si>
  <si>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</si>
  <si>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</si>
  <si>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</si>
  <si>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</si>
  <si>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</si>
  <si>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</si>
  <si>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</si>
  <si>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</si>
  <si>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</si>
  <si>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</si>
  <si>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</si>
  <si>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</si>
  <si>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</si>
  <si>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</si>
  <si>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</si>
  <si>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</si>
  <si>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</si>
  <si>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</si>
  <si>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</si>
  <si>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</si>
  <si>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</si>
  <si>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</si>
  <si>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</si>
  <si>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</si>
  <si>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</si>
  <si>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</si>
  <si>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</si>
  <si>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</si>
  <si>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</si>
  <si>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</si>
  <si>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</si>
  <si>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</si>
  <si>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</si>
  <si>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</si>
  <si>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</si>
  <si>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</si>
  <si>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</si>
  <si>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</si>
  <si>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</si>
  <si>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</si>
  <si>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</si>
  <si>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</si>
  <si>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</si>
  <si>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</si>
  <si>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</si>
  <si>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</si>
  <si>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</si>
  <si>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</si>
  <si>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</si>
  <si>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</si>
  <si>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</si>
  <si>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</si>
  <si>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</si>
  <si>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</si>
  <si>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</si>
  <si>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</si>
  <si>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</si>
  <si>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</si>
  <si>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</si>
  <si>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</si>
  <si>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</si>
  <si>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</si>
  <si>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</si>
  <si>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</si>
  <si>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</si>
  <si>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</si>
  <si>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</si>
  <si>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</si>
  <si>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</si>
  <si>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</si>
  <si>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</si>
  <si>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</si>
  <si>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</si>
  <si>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</si>
  <si>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</si>
  <si>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</si>
  <si>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</si>
  <si>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</si>
  <si>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</si>
  <si>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</si>
  <si>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</si>
  <si>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</si>
  <si>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</si>
  <si>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</si>
  <si>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</si>
  <si>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</si>
  <si>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</si>
  <si>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</si>
  <si>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</si>
  <si>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</si>
  <si>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</si>
  <si>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</si>
  <si>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</si>
  <si>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</si>
  <si>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</si>
  <si>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</si>
  <si>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</si>
  <si>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</si>
  <si>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</si>
  <si>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</si>
  <si>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</si>
  <si>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</si>
  <si>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</si>
  <si>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</si>
  <si>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</si>
  <si>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</si>
  <si>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</si>
  <si>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</si>
  <si>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</si>
  <si>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</si>
  <si>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</si>
  <si>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</si>
  <si>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</si>
  <si>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</si>
  <si>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</si>
  <si>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</si>
  <si>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</si>
  <si>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</si>
  <si>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</si>
  <si>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</si>
  <si>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</si>
  <si>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</si>
  <si>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</si>
  <si>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</si>
  <si>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</si>
  <si>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</si>
  <si>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</si>
  <si>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</si>
  <si>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</si>
  <si>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</si>
  <si>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</si>
  <si>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</si>
  <si>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</si>
  <si>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</si>
  <si>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</si>
  <si>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</si>
  <si>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</si>
  <si>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</si>
  <si>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</si>
  <si>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</si>
  <si>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</si>
  <si>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</si>
  <si>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</si>
  <si>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</si>
  <si>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</si>
  <si>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</si>
  <si>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</si>
  <si>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</si>
  <si>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</si>
  <si>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</si>
  <si>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</si>
  <si>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</si>
  <si>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</si>
  <si>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</si>
  <si>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</si>
  <si>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</si>
  <si>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</si>
  <si>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</si>
  <si>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</si>
  <si>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</si>
  <si>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</si>
  <si>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</si>
  <si>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</si>
  <si>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</si>
  <si>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</si>
  <si>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</si>
  <si>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</si>
  <si>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</si>
  <si>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</si>
  <si>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</si>
  <si>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</si>
  <si>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</si>
  <si>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</si>
  <si>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</si>
  <si>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</si>
  <si>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</si>
  <si>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</si>
  <si>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</si>
  <si>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</si>
  <si>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</si>
  <si>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</si>
  <si>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</si>
  <si>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</si>
  <si>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</si>
  <si>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</si>
  <si>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</si>
  <si>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</si>
  <si>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</si>
  <si>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</si>
  <si>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</si>
  <si>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</si>
  <si>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</si>
  <si>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</si>
  <si>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</si>
  <si>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</si>
  <si>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</si>
  <si>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</si>
  <si>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</si>
  <si>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</si>
  <si>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</si>
  <si>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</si>
  <si>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</si>
  <si>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</si>
  <si>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</si>
  <si>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</si>
  <si>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</si>
  <si>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</si>
  <si>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</si>
  <si>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</si>
  <si>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</si>
  <si>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</si>
  <si>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</si>
  <si>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</si>
  <si>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</si>
  <si>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</si>
  <si>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</si>
  <si>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</si>
  <si>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</si>
  <si>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</si>
  <si>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</si>
  <si>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</si>
  <si>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</si>
  <si>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</si>
  <si>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</si>
  <si>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</si>
  <si>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</si>
  <si>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</si>
  <si>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</si>
  <si>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</si>
  <si>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</si>
  <si>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</si>
  <si>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</si>
  <si>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</si>
  <si>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</si>
  <si>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</si>
  <si>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</si>
  <si>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</si>
  <si>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</si>
  <si>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</si>
  <si>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</si>
  <si>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</si>
  <si>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</si>
  <si>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</si>
  <si>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</si>
  <si>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</si>
  <si>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</si>
  <si>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</si>
  <si>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</si>
  <si>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</si>
  <si>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</si>
  <si>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</si>
  <si>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</si>
  <si>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</si>
  <si>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</si>
  <si>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</si>
  <si>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</si>
  <si>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</si>
  <si>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</si>
  <si>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</si>
  <si>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</si>
  <si>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</si>
  <si>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</si>
  <si>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</si>
  <si>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</si>
  <si>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</si>
  <si>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</si>
  <si>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</si>
  <si>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</si>
  <si>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</si>
  <si>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</si>
  <si>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</si>
  <si>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</si>
  <si>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</si>
  <si>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</si>
  <si>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</si>
  <si>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</si>
  <si>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</si>
  <si>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</si>
  <si>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</si>
  <si>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</si>
  <si>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</si>
  <si>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</si>
  <si>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</si>
  <si>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</si>
  <si>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</si>
  <si>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</si>
  <si>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</si>
  <si>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</si>
  <si>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</si>
  <si>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</si>
  <si>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</si>
  <si>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</si>
  <si>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</si>
  <si>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</si>
  <si>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</si>
  <si>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</si>
  <si>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</si>
  <si>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</si>
  <si>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</si>
  <si>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</si>
  <si>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</si>
  <si>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</si>
  <si>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</si>
  <si>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</si>
  <si>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</si>
  <si>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</si>
  <si>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</si>
  <si>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</si>
  <si>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</si>
  <si>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</si>
  <si>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</si>
  <si>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</si>
  <si>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</si>
  <si>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</si>
  <si>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</si>
  <si>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</si>
  <si>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</si>
  <si>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</si>
  <si>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</si>
  <si>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</si>
  <si>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</si>
  <si>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</si>
  <si>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</si>
  <si>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</si>
  <si>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</si>
  <si>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</si>
  <si>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</si>
  <si>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</si>
  <si>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</si>
  <si>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</si>
  <si>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</si>
  <si>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</si>
  <si>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</si>
  <si>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</si>
  <si>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</si>
  <si>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</si>
  <si>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</si>
  <si>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</si>
  <si>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</si>
  <si>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</si>
  <si>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</si>
  <si>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</si>
  <si>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</si>
  <si>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</si>
  <si>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</si>
  <si>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</si>
  <si>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</si>
  <si>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</si>
  <si>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</si>
  <si>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</si>
  <si>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</si>
  <si>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</si>
  <si>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</si>
  <si>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</si>
  <si>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</si>
  <si>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</si>
  <si>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</si>
  <si>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</si>
  <si>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</si>
  <si>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</si>
  <si>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</si>
  <si>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</si>
  <si>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</si>
  <si>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</si>
  <si>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</si>
  <si>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</si>
  <si>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</si>
  <si>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</si>
  <si>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</si>
  <si>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</si>
  <si>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</si>
  <si>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</si>
  <si>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</si>
  <si>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</si>
  <si>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</si>
  <si>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</si>
  <si>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</si>
  <si>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</si>
  <si>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</si>
  <si>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</si>
  <si>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</si>
  <si>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</si>
  <si>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</si>
  <si>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</si>
  <si>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</si>
  <si>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</si>
  <si>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</si>
  <si>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</si>
  <si>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</si>
  <si>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</si>
  <si>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</si>
  <si>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</si>
  <si>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</si>
  <si>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</si>
  <si>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</si>
  <si>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</si>
  <si>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</si>
  <si>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</si>
  <si>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</si>
  <si>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</si>
  <si>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</si>
  <si>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</si>
  <si>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</si>
  <si>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</si>
  <si>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</si>
  <si>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</si>
  <si>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</si>
  <si>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</si>
  <si>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</si>
  <si>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</si>
  <si>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</si>
  <si>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</si>
  <si>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</si>
  <si>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</si>
  <si>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</si>
  <si>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</si>
  <si>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</si>
  <si>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</si>
  <si>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</si>
  <si>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</si>
  <si>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</si>
  <si>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</si>
  <si>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</si>
  <si>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</si>
  <si>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</si>
  <si>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</si>
  <si>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</si>
  <si>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</si>
  <si>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</si>
  <si>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</si>
  <si>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</si>
  <si>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</si>
  <si>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</si>
  <si>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</si>
  <si>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</si>
  <si>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</si>
  <si>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</si>
  <si>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</si>
  <si>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</si>
  <si>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</si>
  <si>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</si>
  <si>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</si>
  <si>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</si>
  <si>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</si>
  <si>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</si>
  <si>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</si>
  <si>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</si>
  <si>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</si>
  <si>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</si>
  <si>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</si>
  <si>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</si>
  <si>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</si>
  <si>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</si>
  <si>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</si>
  <si>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</si>
  <si>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</si>
  <si>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</si>
  <si>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</si>
  <si>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</si>
  <si>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</si>
  <si>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</si>
  <si>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</si>
  <si>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</si>
  <si>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</si>
  <si>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</si>
  <si>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</si>
  <si>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</si>
  <si>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</si>
  <si>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</si>
  <si>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</si>
  <si>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</si>
  <si>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</si>
  <si>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</si>
  <si>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</si>
  <si>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</si>
  <si>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</si>
  <si>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</si>
  <si>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</si>
  <si>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</si>
  <si>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</si>
  <si>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</si>
  <si>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</si>
  <si>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</si>
  <si>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</si>
  <si>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</si>
  <si>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</si>
  <si>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</si>
  <si>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</si>
  <si>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</si>
  <si>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</si>
  <si>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</si>
  <si>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</si>
  <si>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</si>
  <si>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</si>
  <si>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</si>
  <si>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</si>
  <si>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</si>
  <si>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</si>
  <si>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</si>
  <si>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</si>
  <si>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</si>
  <si>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</si>
  <si>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</si>
  <si>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</si>
  <si>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</si>
  <si>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</si>
  <si>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</si>
  <si>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</si>
  <si>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</si>
  <si>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</si>
  <si>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</si>
  <si>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</si>
  <si>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</si>
  <si>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</si>
  <si>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</si>
  <si>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</si>
  <si>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</si>
  <si>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</si>
  <si>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</si>
  <si>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</si>
  <si>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</si>
  <si>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</si>
  <si>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</si>
  <si>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</si>
  <si>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</si>
  <si>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</si>
  <si>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</si>
  <si>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</si>
  <si>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</si>
  <si>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</si>
  <si>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</si>
  <si>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</si>
  <si>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</si>
  <si>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</si>
  <si>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</si>
  <si>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</si>
  <si>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</si>
  <si>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</si>
  <si>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</si>
  <si>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</si>
  <si>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</si>
  <si>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</si>
  <si>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</si>
  <si>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</si>
  <si>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</si>
  <si>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</si>
  <si>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</si>
  <si>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</si>
  <si>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</si>
  <si>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</si>
  <si>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</si>
  <si>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</si>
  <si>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</si>
  <si>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</si>
  <si>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</si>
  <si>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</si>
  <si>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</si>
  <si>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</si>
  <si>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</si>
  <si>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</si>
  <si>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</si>
  <si>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</si>
  <si>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</si>
  <si>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</si>
  <si>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</si>
  <si>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</si>
  <si>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</si>
  <si>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</si>
  <si>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</si>
  <si>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</si>
  <si>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</si>
  <si>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</si>
  <si>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</si>
  <si>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</si>
  <si>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</si>
  <si>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</si>
  <si>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</si>
  <si>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</si>
  <si>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</si>
  <si>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</si>
  <si>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</si>
  <si>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</si>
  <si>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</si>
  <si>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</si>
  <si>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</si>
  <si>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</si>
  <si>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</si>
  <si>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</si>
  <si>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</si>
  <si>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</si>
  <si>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</si>
  <si>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</si>
  <si>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</si>
  <si>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</si>
  <si>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</si>
  <si>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</si>
  <si>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</si>
  <si>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</si>
  <si>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</si>
  <si>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</si>
  <si>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</si>
  <si>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</si>
  <si>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</si>
  <si>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</si>
  <si>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</si>
  <si>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</si>
  <si>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</si>
  <si>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</si>
  <si>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</si>
  <si>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</si>
  <si>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</si>
  <si>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</si>
  <si>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</si>
  <si>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</si>
  <si>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</si>
  <si>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</si>
  <si>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</si>
  <si>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</si>
  <si>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</si>
  <si>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</si>
  <si>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</si>
  <si>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</si>
  <si>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</si>
  <si>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</si>
  <si>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</si>
  <si>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</si>
  <si>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</si>
  <si>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</si>
  <si>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</si>
  <si>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</si>
  <si>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</si>
  <si>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</si>
  <si>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</si>
  <si>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</si>
  <si>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</si>
  <si>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</si>
  <si>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</si>
  <si>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</si>
  <si>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</si>
  <si>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</si>
  <si>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</si>
  <si>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</si>
  <si>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</si>
  <si>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</si>
  <si>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</si>
  <si>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</si>
  <si>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</si>
  <si>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</si>
  <si>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</si>
  <si>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</si>
  <si>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</si>
  <si>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</si>
  <si>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</si>
  <si>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</si>
  <si>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</si>
  <si>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</si>
  <si>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</si>
  <si>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</si>
  <si>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</si>
  <si>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</si>
  <si>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</si>
  <si>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</si>
  <si>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</si>
  <si>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</si>
  <si>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</si>
  <si>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</si>
  <si>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</si>
  <si>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</si>
  <si>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</si>
  <si>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</si>
  <si>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</si>
  <si>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</si>
  <si>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</si>
  <si>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</si>
  <si>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</si>
  <si>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</si>
  <si>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</si>
  <si>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</si>
  <si>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</si>
  <si>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</si>
  <si>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</si>
  <si>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</si>
  <si>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</si>
  <si>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</si>
  <si>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</si>
  <si>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</si>
  <si>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</si>
  <si>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</si>
  <si>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</si>
  <si>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</si>
  <si>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</si>
  <si>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</si>
  <si>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</si>
  <si>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</si>
  <si>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</si>
  <si>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</si>
  <si>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</si>
  <si>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</si>
  <si>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</si>
  <si>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</si>
  <si>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</si>
  <si>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</si>
  <si>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</si>
  <si>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</si>
  <si>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</si>
  <si>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</si>
  <si>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</si>
  <si>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</si>
  <si>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</si>
  <si>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</si>
  <si>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</si>
  <si>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</si>
  <si>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</si>
  <si>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</si>
  <si>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</si>
  <si>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</si>
  <si>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</si>
  <si>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</si>
  <si>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</si>
  <si>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</si>
  <si>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</si>
  <si>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</si>
  <si>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</si>
  <si>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</si>
  <si>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</si>
  <si>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</si>
  <si>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</si>
  <si>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</si>
  <si>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</si>
  <si>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</si>
  <si>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</si>
  <si>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</si>
  <si>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</si>
  <si>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</si>
  <si>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</si>
  <si>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</si>
  <si>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</si>
  <si>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</si>
  <si>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</si>
  <si>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</si>
  <si>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</si>
  <si>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</si>
  <si>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</si>
  <si>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</si>
  <si>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</si>
  <si>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</si>
  <si>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</si>
  <si>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</si>
  <si>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</si>
  <si>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</si>
  <si>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</si>
  <si>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</si>
  <si>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</si>
  <si>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</si>
  <si>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</si>
  <si>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</si>
  <si>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</si>
  <si>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</si>
  <si>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</si>
  <si>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</si>
  <si>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</si>
  <si>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</si>
  <si>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</si>
  <si>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</si>
  <si>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</si>
  <si>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</si>
  <si>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</si>
  <si>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</si>
  <si>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</si>
  <si>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</si>
  <si>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</si>
  <si>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</si>
  <si>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</si>
  <si>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</si>
  <si>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</si>
  <si>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</si>
  <si>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</si>
  <si>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</si>
  <si>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</si>
  <si>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</si>
  <si>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</si>
  <si>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</si>
  <si>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</si>
  <si>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</si>
  <si>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</si>
  <si>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</si>
  <si>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</si>
  <si>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</si>
  <si>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</si>
  <si>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</si>
  <si>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</si>
  <si>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</si>
  <si>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</si>
  <si>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</si>
  <si>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</si>
  <si>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</si>
  <si>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</si>
  <si>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</si>
  <si>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</si>
  <si>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</si>
  <si>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</si>
  <si>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</si>
  <si>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</si>
  <si>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</si>
  <si>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</si>
  <si>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</si>
  <si>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</si>
  <si>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</si>
  <si>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</si>
  <si>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</si>
  <si>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</si>
  <si>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</si>
  <si>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</si>
  <si>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</si>
  <si>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</si>
  <si>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</si>
  <si>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</si>
  <si>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</si>
  <si>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</si>
  <si>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</si>
  <si>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</si>
  <si>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</si>
  <si>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</si>
  <si>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</si>
  <si>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</si>
  <si>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</si>
  <si>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</si>
  <si>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</si>
  <si>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</si>
  <si>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</si>
  <si>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</si>
  <si>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</si>
  <si>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</si>
  <si>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</si>
  <si>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</si>
  <si>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</si>
  <si>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</si>
  <si>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</si>
  <si>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</si>
  <si>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</si>
  <si>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</si>
  <si>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</si>
  <si>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</si>
  <si>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</si>
  <si>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</si>
  <si>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</si>
  <si>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</si>
  <si>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</si>
  <si>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</si>
  <si>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</si>
  <si>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</si>
  <si>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</si>
  <si>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</si>
  <si>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</si>
  <si>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</si>
  <si>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</si>
  <si>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</si>
  <si>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</si>
  <si>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</si>
  <si>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</si>
  <si>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</si>
  <si>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</si>
  <si>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</si>
  <si>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</si>
  <si>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</si>
  <si>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</si>
  <si>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</si>
  <si>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</si>
  <si>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</si>
  <si>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</si>
  <si>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</si>
  <si>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</si>
  <si>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</si>
  <si>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</si>
  <si>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</si>
  <si>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</si>
  <si>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</si>
  <si>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</si>
  <si>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</si>
  <si>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</si>
  <si>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</si>
  <si>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</si>
  <si>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</si>
  <si>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</si>
  <si>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</si>
  <si>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</si>
  <si>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</si>
  <si>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</si>
  <si>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</si>
  <si>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</si>
  <si>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</si>
  <si>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</si>
  <si>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</si>
  <si>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</si>
  <si>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</si>
  <si>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</si>
  <si>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</si>
  <si>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</si>
  <si>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</si>
  <si>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</si>
  <si>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</si>
  <si>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</si>
  <si>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</si>
  <si>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</si>
  <si>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</si>
  <si>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</si>
  <si>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</si>
  <si>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</si>
  <si>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</si>
  <si>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</si>
  <si>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</si>
  <si>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</si>
  <si>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</si>
  <si>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</si>
  <si>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</si>
  <si>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</si>
  <si>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</si>
  <si>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</si>
  <si>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</si>
  <si>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</si>
  <si>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</si>
  <si>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</si>
  <si>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</si>
  <si>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</si>
  <si>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</si>
  <si>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</si>
  <si>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</si>
  <si>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</si>
  <si>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</si>
  <si>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</si>
  <si>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</si>
  <si>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</si>
  <si>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</si>
  <si>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</si>
  <si>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</si>
  <si>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</si>
  <si>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</si>
  <si>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</si>
  <si>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</si>
  <si>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</si>
  <si>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</si>
  <si>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</si>
  <si>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</si>
  <si>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</si>
  <si>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</si>
  <si>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</si>
  <si>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</si>
  <si>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</si>
  <si>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</si>
  <si>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</si>
  <si>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</si>
  <si>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</si>
  <si>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</si>
  <si>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</si>
  <si>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</si>
  <si>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</si>
  <si>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</si>
  <si>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</si>
  <si>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</si>
  <si>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</si>
  <si>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</si>
  <si>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</si>
  <si>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</si>
  <si>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</si>
  <si>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</si>
  <si>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</si>
  <si>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</si>
  <si>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</si>
  <si>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</si>
  <si>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</si>
  <si>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</si>
  <si>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</si>
  <si>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</si>
  <si>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</si>
  <si>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</si>
  <si>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</si>
  <si>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</si>
  <si>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</si>
  <si>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</si>
  <si>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</si>
  <si>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</si>
  <si>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</si>
  <si>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</si>
  <si>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</si>
  <si>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</si>
  <si>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</si>
  <si>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</si>
  <si>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</si>
  <si>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</si>
  <si>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</si>
  <si>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</si>
  <si>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</si>
  <si>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</si>
  <si>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</si>
  <si>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</si>
  <si>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</si>
  <si>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</si>
  <si>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</si>
  <si>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</si>
  <si>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</si>
  <si>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</si>
  <si>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</si>
  <si>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</si>
  <si>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</si>
  <si>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</si>
  <si>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</si>
  <si>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</si>
  <si>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</si>
  <si>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</si>
  <si>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</si>
  <si>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</si>
  <si>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</si>
  <si>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</si>
  <si>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</si>
  <si>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</si>
  <si>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</si>
  <si>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</si>
  <si>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</si>
  <si>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</si>
  <si>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</si>
  <si>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</si>
  <si>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</si>
  <si>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</si>
  <si>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</si>
  <si>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</si>
  <si>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</si>
  <si>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</si>
  <si>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</si>
  <si>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</si>
  <si>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</si>
  <si>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</si>
  <si>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</si>
  <si>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</si>
  <si>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</si>
  <si>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</si>
  <si>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</si>
  <si>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</si>
  <si>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</si>
  <si>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</si>
  <si>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</si>
  <si>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</si>
  <si>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</si>
  <si>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</si>
  <si>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</si>
  <si>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</si>
  <si>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</si>
  <si>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</si>
  <si>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</si>
  <si>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</si>
  <si>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</si>
  <si>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</si>
  <si>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</si>
  <si>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</si>
  <si>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</si>
  <si>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</si>
  <si>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</si>
  <si>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</si>
  <si>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</si>
  <si>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</si>
  <si>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</si>
  <si>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</si>
  <si>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</si>
  <si>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</si>
  <si>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</si>
  <si>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</si>
  <si>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</si>
  <si>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</si>
  <si>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</si>
  <si>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</si>
  <si>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</si>
  <si>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</si>
  <si>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</si>
  <si>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</si>
  <si>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</si>
  <si>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</si>
  <si>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</si>
  <si>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</si>
  <si>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</si>
  <si>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</si>
  <si>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</si>
  <si>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</si>
  <si>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</si>
  <si>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</si>
  <si>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</si>
  <si>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</si>
  <si>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</si>
  <si>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</si>
  <si>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</si>
  <si>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</si>
  <si>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</si>
  <si>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</si>
  <si>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</si>
  <si>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</si>
  <si>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</si>
  <si>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</si>
  <si>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</si>
  <si>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</si>
  <si>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</si>
  <si>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</si>
  <si>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</si>
  <si>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</si>
  <si>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</si>
  <si>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</si>
  <si>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</si>
  <si>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</si>
  <si>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</si>
  <si>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</si>
  <si>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</si>
  <si>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</si>
  <si>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</si>
  <si>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</si>
  <si>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</si>
  <si>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</si>
  <si>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</si>
  <si>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</si>
  <si>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</si>
  <si>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</si>
  <si>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</si>
  <si>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</si>
  <si>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</si>
  <si>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</si>
  <si>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</si>
  <si>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</si>
  <si>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</si>
  <si>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</si>
  <si>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</si>
  <si>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</si>
  <si>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</si>
  <si>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</si>
  <si>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</si>
  <si>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</si>
  <si>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</si>
  <si>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</si>
  <si>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</si>
  <si>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</si>
  <si>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</si>
  <si>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</si>
  <si>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</si>
  <si>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</si>
  <si>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</si>
  <si>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</si>
  <si>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</si>
  <si>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</si>
  <si>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</si>
  <si>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</si>
  <si>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</si>
  <si>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</si>
  <si>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</si>
  <si>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</si>
  <si>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</si>
  <si>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</si>
  <si>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</si>
  <si>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</si>
  <si>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</si>
  <si>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</si>
  <si>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</si>
  <si>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</si>
  <si>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</si>
  <si>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</si>
  <si>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</si>
  <si>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</si>
  <si>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</si>
  <si>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</si>
  <si>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</si>
  <si>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</si>
  <si>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</si>
  <si>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</si>
  <si>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</si>
  <si>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</si>
  <si>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</si>
  <si>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</si>
  <si>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</si>
  <si>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</si>
  <si>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</si>
  <si>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</si>
  <si>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</si>
  <si>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</si>
  <si>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</si>
  <si>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</si>
  <si>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</si>
  <si>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</si>
  <si>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</si>
  <si>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</si>
  <si>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</si>
  <si>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</si>
  <si>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</si>
  <si>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</si>
  <si>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</si>
  <si>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</si>
  <si>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</si>
  <si>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</si>
  <si>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</si>
  <si>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</si>
  <si>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</si>
  <si>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</si>
  <si>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</si>
  <si>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</si>
  <si>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</si>
  <si>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</si>
  <si>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</si>
  <si>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</si>
  <si>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</si>
  <si>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</si>
  <si>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</si>
  <si>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</si>
  <si>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</si>
  <si>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</si>
  <si>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</si>
  <si>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</si>
  <si>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</si>
  <si>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</si>
  <si>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</si>
  <si>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</si>
  <si>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</si>
  <si>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</si>
  <si>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</si>
  <si>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</si>
  <si>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</si>
  <si>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</si>
  <si>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</si>
  <si>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</si>
  <si>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</si>
  <si>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</si>
  <si>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</si>
  <si>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</si>
  <si>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</si>
  <si>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</si>
  <si>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</si>
  <si>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</si>
  <si>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</si>
  <si>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</si>
  <si>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</si>
  <si>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</si>
  <si>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</si>
  <si>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</si>
  <si>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</si>
  <si>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</si>
  <si>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</si>
  <si>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</si>
  <si>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</si>
  <si>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</si>
  <si>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</si>
  <si>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</si>
  <si>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</si>
  <si>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</si>
  <si>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</si>
  <si>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</si>
  <si>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</si>
  <si>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</si>
  <si>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</si>
  <si>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</si>
  <si>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</si>
  <si>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</si>
  <si>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</si>
  <si>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</si>
  <si>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</si>
  <si>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</si>
  <si>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</si>
  <si>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</si>
  <si>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</si>
  <si>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</si>
  <si>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</si>
  <si>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</si>
  <si>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</si>
  <si>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</si>
  <si>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</si>
  <si>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</si>
  <si>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</si>
  <si>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</si>
  <si>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</si>
  <si>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</si>
  <si>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</si>
  <si>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</si>
  <si>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</si>
  <si>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</si>
  <si>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</si>
  <si>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</si>
  <si>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</si>
  <si>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</si>
  <si>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</si>
  <si>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</si>
  <si>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</si>
  <si>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</si>
  <si>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</si>
  <si>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</si>
  <si>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</si>
  <si>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</si>
  <si>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</si>
  <si>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</si>
  <si>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</si>
  <si>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</si>
  <si>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</si>
  <si>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</si>
  <si>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</si>
  <si>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</si>
  <si>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</si>
  <si>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</si>
  <si>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</si>
  <si>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</si>
  <si>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</si>
  <si>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</si>
  <si>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</si>
  <si>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</si>
  <si>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</si>
  <si>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</si>
  <si>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</si>
  <si>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</si>
  <si>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</si>
  <si>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</si>
  <si>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</si>
  <si>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</si>
  <si>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</si>
  <si>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</si>
  <si>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</si>
  <si>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</si>
  <si>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</si>
  <si>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</si>
  <si>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</si>
  <si>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</si>
  <si>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</si>
  <si>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</si>
  <si>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</si>
  <si>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</si>
  <si>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</si>
  <si>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</si>
  <si>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</si>
  <si>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</si>
  <si>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</si>
  <si>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</si>
  <si>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</si>
  <si>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</si>
  <si>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</si>
  <si>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</si>
  <si>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</si>
  <si>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</si>
  <si>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</si>
  <si>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</si>
  <si>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</si>
  <si>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</si>
  <si>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</si>
  <si>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</si>
  <si>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</si>
  <si>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</si>
  <si>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</si>
  <si>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</si>
  <si>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</si>
  <si>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</si>
  <si>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</si>
  <si>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</si>
  <si>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</si>
  <si>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</si>
  <si>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</si>
  <si>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</si>
  <si>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</si>
  <si>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</si>
  <si>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</si>
  <si>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</si>
  <si>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</si>
  <si>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</si>
  <si>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</si>
  <si>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</si>
  <si>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</si>
  <si>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</si>
  <si>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</si>
  <si>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</si>
  <si>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</si>
  <si>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</si>
  <si>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</si>
  <si>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</si>
  <si>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</si>
  <si>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</si>
  <si>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</si>
  <si>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</si>
  <si>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</si>
  <si>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</si>
  <si>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</si>
  <si>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</si>
  <si>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</si>
  <si>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</si>
  <si>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</si>
  <si>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</si>
  <si>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</si>
  <si>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</si>
  <si>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</si>
  <si>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</si>
  <si>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</si>
  <si>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</si>
  <si>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</si>
  <si>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</si>
  <si>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</si>
  <si>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</si>
  <si>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</si>
  <si>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</si>
  <si>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</si>
  <si>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</si>
  <si>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</si>
  <si>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</si>
  <si>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</si>
  <si>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</si>
  <si>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</si>
  <si>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</si>
  <si>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</si>
  <si>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</si>
  <si>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</si>
  <si>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</si>
  <si>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</si>
  <si>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</si>
  <si>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</si>
  <si>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</si>
  <si>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</si>
  <si>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</si>
  <si>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</si>
  <si>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</si>
  <si>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</si>
  <si>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</si>
  <si>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</si>
  <si>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</si>
  <si>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</si>
  <si>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</si>
  <si>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</si>
  <si>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</si>
  <si>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</si>
  <si>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</si>
  <si>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</si>
  <si>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</si>
  <si>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</si>
  <si>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</si>
  <si>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</si>
  <si>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</si>
  <si>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</si>
  <si>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</si>
  <si>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</si>
  <si>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</si>
  <si>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</si>
  <si>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</si>
  <si>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</si>
  <si>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</si>
  <si>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</si>
  <si>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</si>
  <si>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</si>
  <si>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</si>
  <si>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</si>
  <si>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</si>
  <si>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</si>
  <si>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</si>
  <si>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</si>
  <si>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</si>
  <si>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</si>
  <si>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</si>
  <si>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</si>
  <si>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</si>
  <si>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</si>
  <si>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</si>
  <si>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</si>
  <si>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</si>
  <si>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</si>
  <si>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</si>
  <si>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</si>
  <si>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</si>
  <si>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</si>
  <si>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</si>
  <si>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</si>
  <si>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</si>
  <si>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</si>
  <si>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</si>
  <si>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</si>
  <si>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</si>
  <si>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</si>
  <si>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</si>
  <si>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</si>
  <si>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</si>
  <si>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</si>
  <si>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</si>
  <si>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</si>
  <si>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</si>
  <si>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</si>
  <si>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</si>
  <si>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</si>
  <si>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</si>
  <si>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</si>
  <si>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</si>
  <si>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</si>
  <si>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</si>
  <si>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</si>
  <si>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</si>
  <si>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</si>
  <si>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</si>
  <si>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</si>
  <si>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</si>
  <si>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</si>
  <si>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</si>
  <si>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</si>
  <si>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</si>
  <si>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</si>
  <si>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</si>
  <si>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</si>
  <si>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</si>
  <si>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</si>
  <si>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</si>
  <si>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</si>
  <si>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</si>
  <si>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</si>
  <si>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</si>
  <si>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</si>
  <si>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</si>
  <si>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</si>
  <si>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</si>
  <si>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</si>
  <si>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</si>
  <si>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</si>
  <si>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</si>
  <si>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</si>
  <si>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</si>
  <si>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</si>
  <si>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</si>
  <si>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</si>
  <si>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</si>
  <si>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</si>
  <si>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</si>
  <si>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</si>
  <si>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</si>
  <si>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</si>
  <si>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</si>
  <si>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</si>
  <si>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</si>
  <si>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</si>
  <si>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</si>
  <si>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</si>
  <si>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</si>
  <si>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</si>
  <si>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</si>
  <si>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</si>
  <si>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</si>
  <si>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</si>
  <si>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</si>
  <si>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</si>
  <si>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</si>
  <si>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</si>
  <si>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</si>
  <si>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</si>
  <si>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</si>
  <si>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</si>
  <si>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</si>
  <si>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</si>
  <si>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</si>
  <si>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</si>
  <si>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</si>
  <si>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</si>
  <si>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</si>
  <si>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</si>
  <si>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</si>
  <si>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</si>
  <si>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</si>
  <si>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</si>
  <si>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</si>
  <si>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</si>
  <si>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</si>
  <si>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</si>
  <si>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</si>
  <si>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</si>
  <si>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</si>
  <si>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</si>
  <si>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</si>
  <si>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</si>
  <si>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</si>
  <si>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</si>
  <si>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</si>
  <si>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</si>
  <si>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</si>
  <si>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</si>
  <si>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</si>
  <si>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</si>
  <si>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</si>
  <si>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</si>
  <si>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</si>
  <si>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</si>
  <si>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</si>
  <si>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</si>
  <si>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</si>
  <si>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</si>
  <si>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</si>
  <si>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</si>
  <si>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</si>
  <si>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</si>
  <si>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</si>
  <si>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</si>
  <si>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</si>
  <si>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</si>
  <si>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</si>
  <si>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</si>
  <si>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</si>
  <si>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</si>
  <si>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</si>
  <si>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</si>
  <si>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</si>
  <si>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</si>
  <si>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</si>
  <si>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</si>
  <si>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</si>
  <si>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</si>
  <si>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</si>
  <si>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</si>
  <si>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</si>
  <si>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</si>
  <si>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</si>
  <si>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</si>
  <si>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</si>
  <si>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</si>
  <si>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</si>
  <si>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</si>
  <si>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</si>
  <si>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</si>
  <si>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</si>
  <si>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</si>
  <si>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</si>
  <si>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</si>
  <si>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</si>
  <si>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</si>
  <si>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</si>
  <si>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</si>
  <si>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</si>
  <si>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</si>
  <si>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</si>
  <si>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</si>
  <si>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</si>
  <si>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</si>
  <si>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</si>
  <si>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</si>
  <si>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</si>
  <si>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</si>
  <si>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</si>
  <si>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</si>
  <si>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</si>
  <si>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</si>
  <si>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</si>
  <si>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</si>
  <si>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</si>
  <si>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</si>
  <si>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</si>
  <si>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</si>
  <si>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</si>
  <si>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</si>
  <si>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</si>
  <si>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</si>
  <si>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</si>
  <si>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</si>
  <si>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</si>
  <si>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</si>
  <si>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</si>
  <si>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</si>
  <si>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</si>
  <si>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</si>
  <si>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</si>
  <si>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</si>
  <si>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</si>
  <si>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</si>
  <si>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</si>
  <si>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</si>
  <si>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</si>
  <si>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</si>
  <si>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</si>
  <si>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</si>
  <si>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</si>
  <si>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</si>
  <si>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</si>
  <si>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</si>
  <si>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</si>
  <si>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</si>
  <si>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</si>
  <si>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</si>
  <si>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</si>
  <si>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</si>
  <si>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</si>
  <si>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</si>
  <si>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</si>
  <si>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</si>
  <si>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</si>
  <si>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</si>
  <si>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</si>
  <si>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</si>
  <si>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</si>
  <si>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</si>
  <si>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</si>
  <si>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</si>
  <si>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</si>
  <si>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</si>
  <si>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</si>
  <si>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</si>
  <si>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</si>
  <si>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</si>
  <si>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</si>
  <si>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</si>
  <si>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</si>
  <si>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</si>
  <si>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</si>
  <si>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</si>
  <si>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</si>
  <si>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</si>
  <si>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</si>
  <si>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</si>
  <si>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</si>
  <si>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</si>
  <si>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</si>
  <si>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</si>
  <si>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</si>
  <si>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</si>
  <si>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</si>
  <si>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</si>
  <si>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</si>
  <si>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</si>
  <si>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</si>
  <si>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</si>
  <si>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</si>
  <si>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</si>
  <si>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</si>
  <si>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</si>
  <si>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</si>
  <si>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</si>
  <si>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</si>
  <si>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</si>
  <si>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</si>
  <si>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</si>
  <si>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</si>
  <si>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</si>
  <si>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</si>
  <si>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</si>
  <si>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</si>
  <si>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</si>
  <si>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</si>
  <si>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</si>
  <si>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</si>
  <si>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</si>
  <si>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</si>
  <si>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</si>
  <si>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</si>
  <si>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</si>
  <si>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</si>
  <si>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</si>
  <si>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</si>
  <si>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</si>
  <si>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</si>
  <si>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</si>
  <si>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</si>
  <si>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</si>
  <si>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</si>
  <si>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</si>
  <si>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</si>
  <si>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</si>
  <si>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</si>
  <si>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</si>
  <si>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</si>
  <si>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</si>
  <si>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</si>
  <si>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</si>
  <si>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</si>
  <si>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</si>
  <si>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</si>
  <si>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</si>
  <si>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</si>
  <si>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</si>
  <si>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</si>
  <si>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</si>
  <si>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</si>
  <si>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</si>
  <si>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</si>
  <si>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</si>
  <si>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</si>
  <si>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</si>
  <si>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</si>
  <si>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</si>
  <si>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</si>
  <si>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</si>
  <si>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</si>
  <si>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</si>
  <si>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</si>
  <si>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</si>
  <si>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</si>
  <si>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</si>
  <si>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</si>
  <si>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</si>
  <si>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</si>
  <si>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</si>
  <si>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</si>
  <si>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</si>
  <si>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</si>
  <si>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</si>
  <si>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</si>
  <si>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</si>
  <si>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</si>
  <si>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</si>
  <si>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</si>
  <si>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</si>
  <si>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</si>
  <si>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</si>
  <si>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</si>
  <si>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</si>
  <si>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</si>
  <si>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</si>
  <si>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</si>
  <si>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</si>
  <si>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</si>
  <si>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</si>
  <si>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</si>
  <si>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</si>
  <si>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</si>
  <si>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</si>
  <si>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</si>
  <si>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</si>
  <si>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</si>
  <si>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</si>
  <si>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</si>
  <si>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</si>
  <si>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</si>
  <si>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</si>
  <si>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</si>
  <si>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</si>
  <si>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</si>
  <si>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</si>
  <si>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</si>
  <si>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</si>
  <si>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</si>
  <si>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</si>
  <si>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</si>
  <si>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</si>
  <si>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</si>
  <si>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</si>
  <si>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</si>
  <si>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</si>
  <si>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</si>
  <si>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</si>
  <si>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</si>
  <si>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</si>
  <si>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</si>
  <si>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</si>
  <si>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</si>
  <si>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</si>
  <si>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</si>
  <si>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</si>
  <si>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</si>
  <si>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</si>
  <si>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</si>
  <si>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</si>
  <si>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</si>
  <si>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</si>
  <si>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</si>
  <si>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</si>
  <si>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</si>
  <si>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</si>
  <si>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</si>
  <si>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</si>
  <si>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</si>
  <si>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</si>
  <si>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</si>
  <si>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</si>
  <si>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</si>
  <si>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</si>
  <si>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</si>
  <si>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</si>
  <si>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</si>
  <si>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</si>
  <si>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</si>
  <si>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</si>
  <si>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</si>
  <si>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</si>
  <si>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</si>
  <si>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</si>
  <si>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</si>
  <si>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</si>
  <si>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</si>
  <si>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</si>
  <si>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</si>
  <si>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</si>
  <si>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</si>
  <si>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</si>
  <si>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</si>
  <si>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</si>
  <si>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</si>
  <si>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</si>
  <si>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</si>
  <si>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</si>
  <si>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</si>
  <si>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</si>
  <si>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</si>
  <si>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</si>
  <si>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</si>
  <si>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</si>
  <si>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</si>
  <si>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</si>
  <si>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</si>
  <si>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</si>
  <si>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</si>
  <si>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</si>
  <si>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</si>
  <si>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</si>
  <si>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</si>
  <si>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</si>
  <si>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</si>
  <si>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</si>
  <si>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</si>
  <si>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</si>
  <si>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</si>
  <si>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</si>
  <si>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</si>
  <si>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</si>
  <si>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</si>
  <si>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</si>
  <si>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</si>
  <si>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</si>
  <si>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</si>
  <si>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</si>
  <si>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</si>
  <si>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</si>
  <si>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</si>
  <si>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</si>
  <si>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</si>
  <si>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</si>
  <si>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</si>
  <si>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</si>
  <si>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</si>
  <si>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</si>
  <si>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</si>
  <si>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</si>
  <si>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</si>
  <si>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</si>
  <si>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</si>
  <si>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</si>
  <si>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</si>
  <si>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</si>
  <si>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</si>
  <si>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</si>
  <si>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</si>
  <si>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</si>
  <si>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</si>
  <si>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</si>
  <si>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</si>
  <si>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</si>
  <si>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</si>
  <si>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</si>
  <si>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</si>
  <si>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</si>
  <si>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</si>
  <si>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</si>
  <si>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</si>
  <si>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</si>
  <si>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</si>
  <si>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</si>
  <si>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</si>
  <si>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</si>
  <si>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</si>
  <si>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</si>
  <si>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</si>
  <si>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</si>
  <si>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</si>
  <si>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</si>
  <si>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</si>
  <si>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</si>
  <si>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</si>
  <si>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</si>
  <si>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</si>
  <si>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</si>
  <si>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</si>
  <si>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</si>
  <si>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</si>
  <si>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</si>
  <si>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</si>
  <si>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</si>
  <si>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</si>
  <si>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</si>
  <si>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</si>
  <si>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</si>
  <si>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</si>
  <si>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</si>
  <si>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</si>
  <si>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</si>
  <si>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</si>
  <si>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</si>
  <si>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</si>
  <si>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</si>
  <si>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</si>
  <si>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</si>
  <si>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</si>
  <si>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</si>
  <si>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</si>
  <si>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</si>
  <si>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</si>
  <si>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</si>
  <si>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</si>
  <si>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</si>
  <si>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</si>
  <si>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</si>
  <si>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</si>
  <si>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</si>
  <si>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</si>
  <si>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</si>
  <si>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</si>
  <si>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</si>
  <si>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</si>
  <si>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</si>
  <si>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</si>
  <si>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</si>
  <si>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</si>
  <si>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</si>
  <si>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</si>
  <si>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</si>
  <si>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</si>
  <si>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</si>
  <si>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</si>
  <si>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</si>
  <si>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</si>
  <si>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</si>
  <si>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</si>
  <si>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</si>
  <si>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</si>
  <si>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</si>
  <si>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</si>
  <si>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</si>
  <si>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</si>
  <si>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</si>
  <si>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</si>
  <si>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</si>
  <si>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</si>
  <si>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</si>
  <si>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</si>
  <si>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</si>
  <si>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</si>
  <si>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</si>
  <si>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</si>
  <si>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</si>
  <si>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</si>
  <si>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</si>
  <si>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</si>
  <si>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</si>
  <si>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</si>
  <si>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</si>
  <si>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</si>
  <si>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</si>
  <si>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</si>
  <si>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</si>
  <si>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</si>
  <si>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</si>
  <si>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</si>
  <si>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</si>
  <si>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</si>
  <si>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</si>
  <si>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</si>
  <si>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</si>
  <si>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</si>
  <si>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</si>
  <si>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</si>
  <si>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</si>
  <si>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</si>
  <si>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</si>
  <si>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</si>
  <si>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</si>
  <si>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</si>
  <si>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</si>
  <si>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</si>
  <si>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</si>
  <si>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</si>
  <si>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</si>
  <si>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</si>
  <si>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</si>
  <si>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</si>
  <si>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</si>
  <si>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</si>
  <si>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</si>
  <si>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</si>
  <si>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</si>
  <si>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</si>
  <si>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</si>
  <si>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</si>
  <si>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</si>
  <si>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</si>
  <si>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</si>
  <si>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</si>
  <si>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</si>
  <si>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</si>
  <si>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</si>
  <si>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</si>
  <si>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</si>
  <si>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</si>
  <si>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</si>
  <si>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</si>
  <si>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</si>
  <si>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</si>
  <si>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</si>
  <si>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</si>
  <si>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</si>
  <si>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</si>
  <si>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</si>
  <si>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</si>
  <si>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</si>
  <si>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</si>
  <si>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</si>
  <si>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</si>
  <si>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</si>
  <si>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</si>
  <si>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</si>
  <si>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</si>
  <si>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</si>
  <si>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</si>
  <si>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</si>
  <si>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</si>
  <si>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</si>
  <si>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</si>
  <si>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</si>
  <si>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</si>
  <si>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</si>
  <si>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</si>
  <si>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</si>
  <si>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</si>
  <si>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</si>
  <si>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</si>
  <si>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</si>
  <si>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</si>
  <si>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</si>
  <si>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</si>
  <si>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</si>
  <si>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</si>
  <si>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</si>
  <si>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</si>
  <si>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</si>
  <si>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</si>
  <si>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</si>
  <si>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</si>
  <si>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</si>
  <si>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</si>
  <si>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</si>
  <si>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</si>
  <si>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</si>
  <si>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</si>
  <si>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</si>
  <si>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</si>
  <si>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</si>
  <si>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</si>
  <si>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</si>
  <si>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</si>
  <si>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</si>
  <si>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</si>
  <si>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</si>
  <si>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</si>
  <si>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</si>
  <si>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</si>
  <si>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</si>
  <si>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</si>
  <si>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</si>
  <si>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</si>
  <si>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</si>
  <si>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</si>
  <si>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</si>
  <si>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</si>
  <si>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</si>
  <si>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</si>
  <si>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</si>
  <si>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</si>
  <si>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</si>
  <si>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</si>
  <si>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</si>
  <si>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</si>
  <si>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</si>
  <si>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</si>
  <si>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</si>
  <si>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</si>
  <si>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</si>
  <si>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</si>
  <si>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</si>
  <si>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</si>
  <si>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</si>
  <si>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</si>
  <si>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</si>
  <si>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</si>
  <si>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</si>
  <si>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</si>
  <si>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</si>
  <si>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</si>
  <si>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</si>
  <si>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</si>
  <si>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</si>
  <si>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</si>
  <si>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</si>
  <si>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</si>
  <si>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</si>
  <si>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</si>
  <si>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</si>
  <si>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</si>
  <si>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</si>
  <si>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</si>
  <si>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</si>
  <si>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</si>
  <si>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</si>
  <si>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</si>
  <si>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</si>
  <si>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</si>
  <si>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</si>
  <si>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</si>
  <si>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</si>
  <si>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</si>
  <si>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</si>
  <si>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</si>
  <si>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</si>
  <si>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</si>
  <si>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</si>
  <si>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</si>
  <si>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</si>
  <si>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</si>
  <si>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</si>
  <si>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</si>
  <si>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</si>
  <si>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</si>
  <si>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</si>
  <si>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</si>
  <si>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</si>
  <si>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</si>
  <si>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</si>
  <si>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</si>
  <si>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</si>
  <si>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</si>
  <si>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</si>
  <si>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</si>
  <si>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</si>
  <si>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</si>
  <si>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</si>
  <si>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</si>
  <si>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</si>
  <si>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</si>
  <si>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</si>
  <si>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</si>
  <si>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</si>
  <si>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</si>
  <si>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</si>
  <si>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</si>
  <si>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</si>
  <si>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</si>
  <si>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</si>
  <si>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</si>
  <si>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</si>
  <si>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</si>
  <si>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</si>
  <si>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</si>
  <si>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</si>
  <si>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</si>
  <si>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</si>
  <si>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</si>
  <si>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</si>
  <si>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</si>
  <si>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</si>
  <si>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</si>
  <si>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</si>
  <si>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</si>
  <si>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</si>
  <si>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</si>
  <si>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</si>
  <si>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</si>
  <si>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</si>
  <si>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</si>
  <si>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</si>
  <si>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</si>
  <si>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</si>
  <si>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</si>
  <si>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</si>
  <si>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</si>
  <si>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</si>
  <si>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</si>
  <si>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</si>
  <si>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</si>
  <si>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</si>
  <si>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</si>
  <si>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</si>
  <si>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</si>
  <si>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</si>
  <si>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</si>
  <si>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</si>
  <si>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</si>
  <si>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</si>
  <si>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</si>
  <si>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</si>
  <si>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</si>
  <si>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</si>
  <si>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</si>
  <si>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</si>
  <si>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</si>
  <si>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</si>
  <si>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</si>
  <si>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</si>
  <si>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</si>
  <si>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</si>
  <si>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</si>
  <si>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</si>
  <si>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</si>
  <si>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</si>
  <si>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</si>
  <si>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</si>
  <si>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</si>
  <si>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</si>
  <si>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</si>
  <si>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</si>
  <si>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</si>
  <si>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</si>
  <si>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</si>
  <si>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</si>
  <si>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</si>
  <si>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</si>
  <si>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</si>
  <si>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</si>
  <si>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</si>
  <si>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</si>
  <si>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</si>
  <si>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</si>
  <si>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</si>
  <si>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</si>
  <si>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</si>
  <si>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</si>
  <si>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</si>
  <si>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</si>
  <si>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</si>
  <si>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</si>
  <si>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</si>
  <si>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</si>
  <si>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</si>
  <si>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</si>
  <si>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</si>
  <si>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</si>
  <si>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</si>
  <si>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</si>
  <si>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</si>
  <si>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</si>
  <si>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</si>
  <si>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</si>
  <si>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</si>
  <si>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</si>
  <si>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</si>
  <si>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</si>
  <si>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</si>
  <si>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</si>
  <si>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</si>
  <si>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</si>
  <si>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</si>
  <si>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</si>
  <si>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</si>
  <si>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</si>
  <si>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</si>
  <si>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</si>
  <si>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</si>
  <si>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</si>
  <si>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</si>
  <si>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</si>
  <si>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</si>
  <si>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</si>
  <si>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</si>
  <si>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</si>
  <si>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</si>
  <si>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</si>
  <si>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</si>
  <si>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</si>
  <si>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</si>
  <si>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</si>
  <si>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</si>
  <si>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</si>
  <si>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</si>
  <si>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</si>
  <si>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</si>
  <si>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</si>
  <si>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</si>
  <si>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</si>
  <si>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</si>
  <si>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</si>
  <si>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</si>
  <si>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</si>
  <si>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</si>
  <si>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</si>
  <si>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</si>
  <si>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</si>
  <si>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</si>
  <si>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</si>
  <si>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</si>
  <si>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</si>
  <si>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</si>
  <si>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</si>
  <si>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</si>
  <si>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</si>
  <si>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</si>
  <si>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</si>
  <si>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</si>
  <si>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</si>
  <si>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</si>
  <si>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</si>
  <si>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</si>
  <si>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</si>
  <si>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</si>
  <si>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</si>
  <si>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</si>
  <si>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</si>
  <si>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</si>
  <si>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</si>
  <si>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</si>
  <si>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</si>
  <si>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</si>
  <si>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</si>
  <si>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</si>
  <si>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</si>
  <si>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</si>
  <si>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</si>
  <si>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</si>
  <si>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</si>
  <si>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</si>
  <si>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</si>
  <si>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</si>
  <si>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</si>
  <si>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</si>
  <si>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</si>
  <si>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</si>
  <si>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</si>
  <si>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</si>
  <si>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</si>
  <si>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</si>
  <si>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</si>
  <si>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</si>
  <si>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</si>
  <si>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</si>
  <si>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</si>
  <si>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</si>
  <si>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</si>
  <si>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</si>
  <si>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</si>
  <si>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</si>
  <si>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</si>
  <si>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</si>
  <si>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</si>
  <si>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</si>
  <si>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</si>
  <si>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</si>
  <si>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</si>
  <si>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</si>
  <si>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</si>
  <si>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</si>
  <si>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</si>
  <si>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</si>
  <si>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</si>
  <si>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</si>
  <si>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</si>
  <si>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</si>
  <si>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</si>
  <si>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</si>
  <si>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</si>
  <si>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</si>
  <si>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</si>
  <si>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</si>
  <si>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</si>
  <si>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</si>
  <si>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</si>
  <si>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</si>
  <si>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</si>
  <si>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</si>
  <si>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</si>
  <si>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</si>
  <si>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</si>
  <si>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</si>
  <si>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</si>
  <si>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</si>
  <si>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</si>
  <si>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</si>
  <si>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</si>
  <si>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</si>
  <si>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</si>
  <si>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</si>
  <si>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</si>
  <si>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</si>
  <si>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</si>
  <si>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</si>
  <si>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</si>
  <si>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</si>
  <si>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</si>
  <si>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</si>
  <si>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</si>
  <si>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</si>
  <si>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</si>
  <si>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</si>
  <si>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</si>
  <si>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</si>
  <si>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</si>
  <si>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</si>
  <si>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</si>
  <si>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</si>
  <si>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</si>
  <si>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</si>
  <si>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</si>
  <si>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</si>
  <si>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</si>
  <si>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</si>
  <si>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</si>
  <si>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</si>
  <si>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</si>
  <si>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</si>
  <si>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</si>
  <si>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</si>
  <si>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</si>
  <si>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</si>
  <si>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</si>
  <si>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</si>
  <si>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</si>
  <si>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</si>
  <si>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</si>
  <si>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</si>
  <si>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</si>
  <si>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</si>
  <si>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</si>
  <si>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</si>
  <si>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</si>
  <si>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</si>
  <si>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</si>
  <si>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</si>
  <si>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</si>
  <si>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</si>
  <si>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</si>
  <si>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</si>
  <si>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</si>
  <si>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</si>
  <si>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</si>
  <si>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</si>
  <si>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</si>
  <si>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</si>
  <si>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</si>
  <si>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</si>
  <si>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</si>
  <si>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</si>
  <si>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</si>
  <si>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</si>
  <si>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</si>
  <si>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</si>
  <si>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</si>
  <si>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</si>
  <si>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</si>
  <si>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</si>
  <si>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</si>
  <si>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</si>
  <si>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</si>
  <si>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</si>
  <si>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</si>
  <si>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</si>
  <si>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</si>
  <si>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</si>
  <si>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</si>
  <si>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</si>
  <si>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</si>
  <si>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</si>
  <si>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</si>
  <si>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</si>
  <si>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</si>
  <si>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</si>
  <si>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</si>
  <si>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</si>
  <si>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</si>
  <si>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</si>
  <si>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</si>
  <si>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</si>
  <si>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</si>
  <si>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</si>
  <si>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</si>
  <si>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</si>
  <si>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</si>
  <si>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</si>
  <si>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</si>
  <si>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</si>
  <si>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</si>
  <si>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</si>
  <si>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</si>
  <si>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</si>
  <si>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</si>
  <si>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</si>
  <si>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</si>
  <si>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</si>
  <si>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</si>
  <si>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</si>
  <si>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</si>
  <si>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</si>
  <si>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</si>
  <si>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</si>
  <si>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</si>
  <si>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</si>
  <si>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</si>
  <si>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</si>
  <si>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</si>
  <si>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</si>
  <si>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</si>
  <si>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</si>
  <si>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</si>
  <si>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</si>
  <si>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</si>
  <si>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</si>
  <si>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</si>
  <si>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</si>
  <si>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</si>
  <si>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</si>
  <si>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</si>
  <si>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</si>
  <si>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</si>
  <si>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</si>
  <si>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</si>
  <si>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</si>
  <si>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</si>
  <si>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</si>
  <si>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</si>
  <si>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</si>
  <si>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</si>
  <si>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</si>
  <si>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</si>
  <si>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</si>
  <si>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</si>
  <si>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</si>
  <si>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</si>
  <si>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</si>
  <si>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</si>
  <si>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</si>
  <si>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</si>
  <si>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</si>
  <si>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</si>
  <si>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</si>
  <si>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</si>
  <si>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</si>
  <si>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</si>
  <si>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</si>
  <si>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</si>
  <si>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</si>
  <si>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</si>
  <si>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</si>
  <si>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</si>
  <si>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</si>
  <si>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</si>
  <si>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</si>
  <si>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</si>
  <si>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</si>
  <si>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</si>
  <si>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</si>
  <si>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</si>
  <si>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</si>
  <si>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</si>
  <si>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</si>
  <si>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</si>
  <si>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</si>
  <si>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</si>
  <si>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</si>
  <si>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</si>
  <si>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</si>
  <si>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</si>
  <si>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</si>
  <si>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</si>
  <si>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</si>
  <si>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</si>
  <si>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</si>
  <si>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</si>
  <si>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</si>
  <si>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</si>
  <si>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</si>
  <si>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</si>
  <si>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</si>
  <si>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</si>
  <si>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</si>
  <si>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</si>
  <si>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</si>
  <si>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</si>
  <si>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</si>
  <si>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</si>
  <si>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</si>
  <si>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</si>
  <si>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</si>
  <si>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</si>
  <si>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</si>
  <si>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</si>
  <si>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</si>
  <si>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</si>
  <si>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</si>
  <si>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</si>
  <si>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</si>
  <si>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</si>
  <si>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</si>
  <si>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</si>
  <si>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</si>
  <si>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</si>
  <si>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</si>
  <si>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</si>
  <si>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</si>
  <si>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</si>
  <si>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</si>
  <si>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</si>
  <si>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</si>
  <si>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</si>
  <si>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</si>
  <si>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</si>
  <si>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</si>
  <si>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</si>
  <si>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</si>
  <si>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</si>
  <si>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</si>
  <si>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</si>
  <si>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</si>
  <si>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</si>
  <si>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</si>
  <si>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</si>
  <si>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</si>
  <si>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</si>
  <si>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</si>
  <si>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</si>
  <si>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</si>
  <si>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</si>
  <si>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</si>
  <si>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</si>
  <si>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</si>
  <si>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</si>
  <si>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</si>
  <si>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</si>
  <si>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</si>
  <si>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</si>
  <si>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</si>
  <si>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</si>
  <si>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</si>
  <si>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</si>
  <si>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</si>
  <si>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</si>
  <si>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</si>
  <si>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</si>
  <si>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</si>
  <si>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</si>
  <si>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</si>
  <si>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</si>
  <si>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</si>
  <si>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</si>
  <si>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</si>
  <si>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</si>
  <si>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</si>
  <si>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</si>
  <si>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</si>
  <si>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</si>
  <si>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</si>
  <si>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</si>
  <si>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</si>
  <si>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</si>
  <si>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</si>
  <si>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</si>
  <si>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</si>
  <si>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</si>
  <si>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</si>
  <si>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</si>
  <si>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</si>
  <si>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</si>
  <si>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</si>
  <si>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</si>
  <si>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</si>
  <si>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</si>
  <si>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</si>
  <si>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</si>
  <si>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</si>
  <si>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</si>
  <si>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</si>
  <si>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</si>
  <si>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</si>
  <si>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</si>
  <si>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</si>
  <si>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</si>
  <si>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</si>
  <si>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</si>
  <si>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</si>
  <si>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</si>
  <si>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</si>
  <si>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</si>
  <si>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</si>
  <si>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</si>
  <si>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</si>
  <si>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</si>
  <si>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</si>
  <si>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</si>
  <si>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</si>
  <si>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</si>
  <si>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</si>
  <si>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</si>
  <si>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</si>
  <si>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</si>
  <si>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</si>
  <si>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</si>
  <si>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</si>
  <si>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</si>
  <si>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</si>
  <si>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</si>
  <si>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</si>
  <si>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</si>
  <si>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</si>
  <si>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</si>
  <si>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</si>
  <si>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</si>
  <si>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</si>
  <si>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</si>
  <si>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</si>
  <si>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</si>
  <si>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</si>
  <si>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</si>
  <si>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</si>
  <si>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</si>
  <si>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</si>
  <si>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</si>
  <si>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</si>
  <si>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</si>
  <si>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</si>
  <si>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</si>
  <si>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</si>
  <si>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</si>
  <si>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</si>
  <si>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</si>
  <si>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</si>
  <si>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</si>
  <si>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</si>
  <si>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</si>
  <si>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</si>
  <si>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</si>
  <si>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</si>
  <si>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</si>
  <si>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</si>
  <si>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</si>
  <si>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</si>
  <si>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</si>
  <si>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</si>
  <si>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</si>
  <si>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</si>
  <si>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</si>
  <si>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</si>
  <si>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</si>
  <si>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</si>
  <si>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</si>
  <si>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</si>
  <si>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</si>
  <si>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</si>
  <si>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</si>
  <si>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</si>
  <si>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</si>
  <si>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</si>
  <si>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</si>
  <si>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</si>
  <si>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</si>
  <si>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</si>
  <si>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</si>
  <si>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</si>
  <si>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</si>
  <si>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</si>
  <si>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</si>
  <si>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</si>
  <si>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</si>
  <si>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</si>
  <si>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</si>
  <si>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</si>
  <si>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</si>
  <si>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</si>
  <si>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</si>
  <si>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</si>
  <si>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</si>
  <si>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</si>
  <si>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</si>
  <si>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</si>
  <si>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</si>
  <si>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</si>
  <si>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</si>
  <si>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</si>
  <si>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</si>
  <si>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</si>
  <si>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</si>
  <si>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</si>
  <si>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</si>
  <si>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</si>
  <si>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</si>
  <si>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</si>
  <si>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</si>
  <si>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</si>
  <si>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</si>
  <si>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</si>
  <si>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</si>
  <si>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</si>
  <si>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</si>
  <si>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</si>
  <si>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</si>
  <si>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</si>
  <si>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</si>
  <si>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</si>
  <si>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</si>
  <si>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</si>
  <si>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</si>
  <si>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</si>
  <si>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</si>
  <si>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</si>
  <si>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</si>
  <si>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</si>
  <si>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</si>
  <si>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</si>
  <si>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</si>
  <si>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</si>
  <si>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</si>
  <si>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</si>
  <si>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</si>
  <si>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</si>
  <si>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</si>
  <si>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</si>
  <si>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</si>
  <si>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</si>
  <si>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</si>
  <si>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</si>
  <si>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</si>
  <si>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</si>
  <si>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</si>
  <si>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</si>
  <si>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</si>
  <si>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</si>
  <si>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</si>
  <si>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</si>
  <si>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</si>
  <si>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</si>
  <si>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</si>
  <si>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</si>
  <si>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</si>
  <si>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</si>
  <si>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</si>
  <si>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</si>
  <si>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</si>
  <si>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</si>
  <si>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</si>
  <si>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</si>
  <si>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</si>
  <si>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</si>
  <si>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</si>
  <si>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</si>
  <si>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</si>
  <si>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</si>
  <si>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</si>
  <si>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</si>
  <si>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</si>
  <si>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</si>
  <si>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</si>
  <si>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</si>
  <si>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</si>
  <si>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</si>
  <si>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</si>
  <si>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</si>
  <si>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</si>
  <si>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</si>
  <si>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</si>
  <si>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</si>
  <si>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</si>
  <si>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</si>
  <si>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</si>
  <si>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</si>
  <si>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</si>
  <si>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</si>
  <si>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</si>
  <si>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</si>
  <si>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</si>
  <si>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</si>
  <si>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</si>
  <si>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</si>
  <si>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</si>
  <si>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</si>
  <si>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</si>
  <si>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</si>
  <si>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</si>
  <si>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</si>
  <si>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</si>
  <si>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</si>
  <si>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</si>
  <si>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</si>
  <si>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</si>
  <si>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</si>
  <si>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</si>
  <si>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</si>
  <si>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</si>
  <si>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</si>
  <si>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</si>
  <si>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</si>
  <si>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</si>
  <si>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</si>
  <si>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</si>
  <si>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</si>
  <si>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</si>
  <si>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</si>
  <si>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</si>
  <si>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</si>
  <si>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</si>
  <si>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</si>
  <si>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</si>
  <si>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</si>
  <si>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</si>
  <si>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</si>
  <si>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</si>
  <si>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</si>
  <si>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</si>
  <si>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</si>
  <si>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</si>
  <si>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</si>
  <si>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</si>
  <si>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</si>
  <si>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</si>
  <si>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</si>
  <si>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</si>
  <si>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</si>
  <si>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</si>
  <si>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</si>
  <si>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</si>
  <si>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</si>
  <si>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</si>
  <si>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</si>
  <si>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</si>
  <si>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</si>
  <si>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</si>
  <si>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</si>
  <si>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</si>
  <si>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</si>
  <si>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</si>
  <si>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</si>
  <si>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</si>
  <si>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</si>
  <si>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</si>
  <si>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</si>
  <si>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</si>
  <si>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</si>
  <si>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</si>
  <si>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</si>
  <si>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</si>
  <si>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</si>
  <si>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</si>
  <si>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</si>
  <si>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</si>
  <si>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</si>
  <si>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</si>
  <si>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</si>
  <si>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</si>
  <si>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</si>
  <si>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</si>
  <si>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</si>
  <si>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</si>
  <si>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</si>
  <si>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</si>
  <si>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</si>
  <si>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</si>
  <si>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</si>
  <si>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</si>
  <si>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</si>
  <si>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</si>
  <si>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</si>
  <si>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</si>
  <si>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</si>
  <si>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</si>
  <si>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</si>
  <si>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</si>
  <si>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</si>
  <si>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</si>
  <si>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</si>
  <si>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</si>
  <si>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</si>
  <si>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</si>
  <si>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</si>
  <si>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</si>
  <si>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</si>
  <si>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</si>
  <si>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</si>
  <si>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</si>
  <si>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</si>
  <si>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</si>
  <si>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</si>
  <si>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</si>
  <si>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</si>
  <si>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</si>
  <si>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</si>
  <si>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</si>
  <si>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</si>
  <si>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</si>
  <si>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</si>
  <si>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</si>
  <si>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</si>
  <si>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</si>
  <si>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</si>
  <si>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</si>
  <si>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</si>
  <si>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</si>
  <si>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</si>
  <si>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</si>
  <si>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</si>
  <si>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</si>
  <si>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</si>
  <si>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</si>
  <si>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</si>
  <si>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</si>
  <si>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</si>
  <si>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</si>
  <si>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</si>
  <si>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</si>
  <si>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</si>
  <si>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</si>
  <si>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</si>
  <si>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</si>
  <si>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</si>
  <si>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</si>
  <si>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</si>
  <si>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</si>
  <si>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</si>
  <si>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</si>
  <si>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</si>
  <si>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</si>
  <si>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</si>
  <si>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</si>
  <si>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</si>
  <si>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</si>
  <si>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</si>
  <si>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</si>
  <si>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</si>
  <si>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</si>
  <si>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</si>
  <si>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</si>
  <si>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</si>
  <si>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</si>
  <si>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</si>
  <si>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</si>
  <si>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</si>
  <si>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</si>
  <si>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</si>
  <si>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</si>
  <si>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</si>
  <si>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</si>
  <si>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</si>
  <si>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</si>
  <si>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</si>
  <si>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</si>
  <si>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</si>
  <si>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</si>
  <si>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</si>
  <si>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</si>
  <si>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</si>
  <si>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</si>
  <si>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</si>
  <si>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</si>
  <si>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</si>
  <si>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</si>
  <si>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</si>
  <si>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</si>
  <si>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</si>
  <si>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</si>
  <si>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</si>
  <si>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</si>
  <si>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</si>
  <si>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</si>
  <si>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</si>
  <si>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</si>
  <si>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</si>
  <si>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</si>
  <si>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</si>
  <si>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</si>
  <si>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</si>
  <si>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</si>
  <si>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</si>
  <si>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</si>
  <si>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</si>
  <si>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</si>
  <si>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</si>
  <si>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</si>
  <si>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</si>
  <si>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</si>
  <si>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</si>
  <si>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</si>
  <si>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</si>
  <si>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</si>
  <si>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</si>
  <si>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</si>
  <si>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</si>
  <si>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</si>
  <si>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</si>
  <si>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</si>
  <si>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</si>
  <si>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</si>
  <si>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</si>
  <si>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</si>
  <si>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</si>
  <si>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</si>
  <si>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</si>
  <si>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</si>
  <si>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</si>
  <si>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</si>
  <si>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</si>
  <si>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</si>
  <si>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</si>
  <si>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</si>
  <si>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</si>
  <si>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</si>
  <si>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</si>
  <si>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</si>
  <si>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</si>
  <si>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</si>
  <si>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</si>
  <si>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</si>
  <si>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</si>
  <si>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</si>
  <si>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</si>
  <si>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</si>
  <si>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</si>
  <si>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</si>
  <si>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</si>
  <si>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</si>
  <si>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</si>
  <si>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</si>
  <si>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</si>
  <si>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</si>
  <si>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</si>
  <si>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</si>
  <si>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</si>
  <si>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</si>
  <si>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</si>
  <si>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</si>
  <si>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</si>
  <si>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</si>
  <si>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</si>
  <si>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</si>
  <si>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</si>
  <si>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</si>
  <si>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</si>
  <si>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</si>
  <si>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</si>
  <si>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</si>
  <si>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</si>
  <si>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</si>
  <si>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</si>
  <si>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</si>
  <si>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</si>
  <si>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</si>
  <si>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</si>
  <si>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</si>
  <si>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</si>
  <si>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</si>
  <si>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</si>
  <si>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</si>
  <si>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</si>
  <si>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</si>
  <si>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</si>
  <si>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</si>
  <si>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</si>
  <si>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</si>
  <si>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</si>
  <si>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</si>
  <si>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</si>
  <si>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</si>
  <si>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</si>
  <si>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</si>
  <si>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</si>
  <si>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</si>
  <si>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</si>
  <si>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</si>
  <si>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</si>
  <si>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</si>
  <si>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</si>
  <si>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</si>
  <si>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</si>
  <si>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</si>
  <si>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</si>
  <si>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</si>
  <si>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</si>
  <si>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</si>
  <si>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</si>
  <si>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</si>
  <si>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</si>
  <si>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</si>
  <si>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</si>
  <si>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</si>
  <si>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</si>
  <si>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</si>
  <si>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</si>
  <si>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</si>
  <si>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</si>
  <si>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</si>
  <si>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</si>
  <si>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</si>
  <si>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</si>
  <si>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</si>
  <si>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</si>
  <si>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</si>
  <si>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</si>
  <si>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</si>
  <si>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</si>
  <si>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</si>
  <si>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</si>
  <si>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</si>
  <si>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</si>
  <si>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</si>
  <si>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</si>
  <si>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</si>
  <si>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</si>
  <si>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</si>
  <si>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</si>
  <si>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</si>
  <si>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</si>
  <si>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</si>
  <si>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</si>
  <si>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</si>
  <si>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</si>
  <si>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</si>
  <si>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</si>
  <si>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</si>
  <si>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</si>
  <si>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</si>
  <si>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</si>
  <si>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</si>
  <si>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</si>
  <si>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</si>
  <si>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</si>
  <si>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</si>
  <si>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</si>
  <si>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</si>
  <si>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</si>
  <si>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</si>
  <si>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</si>
  <si>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</si>
  <si>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</si>
  <si>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</si>
  <si>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</si>
  <si>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</si>
  <si>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</si>
  <si>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</si>
  <si>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</si>
  <si>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</si>
  <si>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</si>
  <si>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</si>
  <si>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</si>
  <si>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</si>
  <si>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</si>
  <si>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</si>
  <si>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</si>
  <si>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</si>
  <si>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</si>
  <si>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</si>
  <si>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</si>
  <si>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</si>
  <si>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</si>
  <si>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</si>
  <si>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</si>
  <si>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</si>
  <si>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</si>
  <si>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</si>
  <si>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</si>
  <si>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</si>
  <si>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</si>
  <si>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</si>
  <si>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</si>
  <si>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</si>
  <si>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</si>
  <si>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</si>
  <si>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</si>
  <si>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</si>
  <si>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</si>
  <si>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</si>
  <si>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</si>
  <si>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</si>
  <si>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</si>
  <si>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</si>
  <si>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</si>
  <si>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</si>
  <si>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</si>
  <si>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</si>
  <si>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</si>
  <si>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</si>
  <si>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</si>
  <si>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</si>
  <si>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</si>
  <si>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</si>
  <si>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</si>
  <si>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</si>
  <si>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</si>
  <si>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</si>
  <si>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</si>
  <si>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</si>
  <si>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</si>
  <si>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</si>
  <si>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</si>
  <si>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</si>
  <si>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</si>
  <si>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</si>
  <si>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</si>
  <si>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</si>
  <si>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</si>
  <si>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</si>
  <si>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</si>
  <si>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</si>
  <si>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</si>
  <si>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</si>
  <si>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</si>
  <si>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</si>
  <si>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</si>
  <si>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</si>
  <si>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</si>
  <si>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</si>
  <si>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</si>
  <si>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</si>
  <si>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</si>
  <si>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</si>
  <si>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</si>
  <si>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</si>
  <si>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</si>
  <si>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</si>
  <si>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</si>
  <si>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</si>
  <si>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</si>
  <si>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</si>
  <si>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</si>
  <si>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</si>
  <si>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</si>
  <si>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</si>
  <si>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</si>
  <si>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</si>
  <si>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</si>
  <si>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</si>
  <si>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</si>
  <si>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</si>
  <si>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</si>
  <si>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</si>
  <si>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</si>
  <si>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</si>
  <si>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</si>
  <si>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</si>
  <si>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</si>
  <si>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</si>
  <si>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</si>
  <si>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</si>
  <si>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</si>
  <si>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</si>
  <si>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</si>
  <si>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</si>
  <si>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</si>
  <si>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</si>
  <si>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</si>
  <si>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</si>
  <si>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</si>
  <si>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</si>
  <si>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</si>
  <si>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</si>
  <si>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</si>
  <si>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</si>
  <si>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</si>
  <si>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</si>
  <si>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</si>
  <si>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</si>
  <si>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</si>
  <si>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</si>
  <si>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</si>
  <si>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</si>
  <si>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</si>
  <si>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</si>
  <si>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</si>
  <si>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</si>
  <si>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</si>
  <si>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</si>
  <si>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</si>
  <si>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</si>
  <si>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</si>
  <si>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</si>
  <si>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</si>
  <si>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</si>
  <si>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</si>
  <si>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</si>
  <si>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</si>
  <si>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</si>
  <si>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</si>
  <si>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</si>
  <si>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</si>
  <si>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</si>
  <si>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</si>
  <si>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</si>
  <si>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</si>
  <si>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</si>
  <si>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</si>
  <si>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</si>
  <si>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</si>
  <si>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</si>
  <si>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</si>
  <si>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</si>
  <si>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</si>
  <si>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</si>
  <si>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</si>
  <si>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</si>
  <si>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</si>
  <si>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</si>
  <si>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</si>
  <si>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</si>
  <si>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</si>
  <si>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</si>
  <si>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</si>
  <si>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</si>
  <si>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</si>
  <si>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</si>
  <si>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</si>
  <si>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</si>
  <si>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</si>
  <si>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</si>
  <si>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</si>
  <si>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</si>
  <si>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</si>
  <si>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</si>
  <si>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</si>
  <si>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</si>
  <si>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</si>
  <si>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</si>
  <si>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</si>
  <si>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</si>
  <si>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</si>
  <si>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</si>
  <si>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</si>
  <si>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</si>
  <si>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</si>
  <si>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</si>
  <si>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</si>
  <si>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</si>
  <si>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</si>
  <si>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</si>
  <si>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</si>
  <si>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</si>
  <si>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</si>
  <si>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</si>
  <si>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</si>
  <si>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</si>
  <si>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</si>
  <si>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</si>
  <si>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</si>
  <si>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</si>
  <si>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</si>
  <si>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</si>
  <si>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</si>
  <si>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</si>
  <si>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</si>
  <si>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</si>
  <si>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</si>
  <si>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</si>
  <si>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</si>
  <si>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</si>
  <si>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</si>
  <si>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</si>
  <si>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</si>
  <si>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</si>
  <si>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</si>
  <si>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</si>
  <si>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</si>
  <si>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</si>
  <si>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</si>
  <si>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</si>
  <si>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</si>
  <si>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</si>
  <si>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</si>
  <si>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</si>
  <si>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</si>
  <si>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</si>
  <si>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</si>
  <si>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</si>
  <si>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</si>
  <si>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</si>
  <si>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</si>
  <si>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</si>
  <si>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</si>
  <si>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</si>
  <si>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</si>
  <si>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</si>
  <si>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</si>
  <si>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</si>
  <si>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</si>
  <si>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</si>
  <si>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</si>
  <si>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</si>
  <si>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</si>
  <si>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</si>
  <si>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</si>
  <si>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</si>
  <si>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</si>
  <si>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</si>
  <si>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</si>
  <si>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</si>
  <si>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</si>
  <si>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</si>
  <si>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</si>
  <si>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</si>
  <si>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</si>
  <si>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</si>
  <si>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</si>
  <si>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</si>
  <si>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</si>
  <si>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</si>
  <si>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</si>
  <si>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</si>
  <si>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</si>
  <si>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</si>
  <si>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</si>
  <si>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</si>
  <si>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</si>
  <si>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</si>
  <si>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</si>
  <si>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</si>
  <si>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</si>
  <si>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</si>
  <si>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</si>
  <si>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</si>
  <si>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</si>
  <si>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</si>
  <si>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</si>
  <si>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</si>
  <si>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</si>
  <si>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</si>
  <si>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</si>
  <si>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</si>
  <si>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</si>
  <si>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</si>
  <si>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</si>
  <si>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</si>
  <si>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</si>
  <si>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</si>
  <si>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</si>
  <si>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</si>
  <si>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</si>
  <si>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</si>
  <si>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</si>
  <si>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</si>
  <si>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</si>
  <si>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</si>
  <si>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</si>
  <si>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</si>
  <si>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</si>
  <si>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</si>
  <si>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</si>
  <si>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</si>
  <si>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</si>
  <si>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</si>
  <si>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</si>
  <si>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</si>
  <si>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</si>
  <si>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</si>
  <si>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</si>
  <si>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</si>
  <si>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</si>
  <si>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</si>
  <si>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</si>
  <si>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</si>
  <si>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</si>
  <si>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</si>
  <si>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</si>
  <si>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</si>
  <si>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</si>
  <si>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</si>
  <si>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</si>
  <si>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</si>
  <si>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</si>
  <si>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</si>
  <si>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</si>
  <si>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</si>
  <si>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</si>
  <si>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</si>
  <si>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</si>
  <si>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</si>
  <si>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</si>
  <si>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</si>
  <si>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</si>
  <si>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</si>
  <si>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</si>
  <si>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</si>
  <si>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</si>
  <si>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</si>
  <si>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</si>
  <si>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</si>
  <si>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</si>
  <si>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</si>
  <si>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</si>
  <si>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</si>
  <si>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</si>
  <si>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</si>
  <si>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</si>
  <si>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</si>
  <si>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</si>
  <si>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</si>
  <si>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</si>
  <si>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</si>
  <si>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</si>
  <si>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</si>
  <si>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</si>
  <si>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</si>
  <si>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</si>
  <si>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</si>
  <si>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</si>
  <si>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</si>
  <si>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</si>
  <si>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</si>
  <si>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</si>
  <si>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</si>
  <si>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</si>
  <si>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</si>
  <si>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</si>
  <si>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</si>
  <si>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</si>
  <si>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</si>
  <si>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</si>
  <si>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</si>
  <si>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</si>
  <si>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</si>
  <si>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</si>
  <si>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</si>
  <si>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</si>
  <si>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</si>
  <si>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</si>
  <si>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</si>
  <si>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</si>
  <si>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</si>
  <si>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</si>
  <si>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</si>
  <si>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</si>
  <si>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</si>
  <si>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</si>
  <si>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</si>
  <si>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</si>
  <si>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</si>
  <si>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</si>
  <si>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</si>
  <si>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</si>
  <si>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</si>
  <si>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</si>
  <si>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</si>
  <si>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</si>
  <si>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</si>
  <si>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</si>
  <si>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</si>
  <si>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</si>
  <si>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</si>
  <si>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</si>
  <si>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</si>
  <si>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</si>
  <si>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</si>
  <si>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</si>
  <si>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</si>
  <si>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</si>
  <si>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</si>
  <si>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</si>
  <si>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</si>
  <si>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</si>
  <si>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</si>
  <si>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</si>
  <si>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</si>
  <si>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</si>
  <si>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</si>
  <si>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</si>
  <si>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</si>
  <si>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</si>
  <si>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</si>
  <si>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</si>
  <si>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</si>
  <si>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</si>
  <si>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</si>
  <si>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</si>
  <si>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</si>
  <si>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</si>
  <si>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</si>
  <si>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</si>
  <si>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</si>
  <si>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</si>
  <si>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</si>
  <si>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</si>
  <si>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</si>
  <si>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</si>
  <si>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</si>
  <si>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</si>
  <si>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</si>
  <si>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</si>
  <si>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</si>
  <si>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</si>
  <si>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</si>
  <si>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</si>
  <si>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</si>
  <si>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</si>
  <si>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</si>
  <si>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</si>
  <si>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</si>
  <si>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</si>
  <si>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</si>
  <si>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</si>
  <si>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</si>
  <si>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</si>
  <si>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</si>
  <si>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</si>
  <si>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</si>
  <si>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</si>
  <si>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</si>
  <si>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</si>
  <si>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</si>
  <si>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</si>
  <si>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</si>
  <si>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</si>
  <si>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</si>
  <si>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</si>
  <si>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</si>
  <si>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</si>
  <si>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</si>
  <si>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</si>
  <si>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</si>
  <si>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</si>
  <si>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</si>
  <si>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</si>
  <si>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</si>
  <si>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</si>
  <si>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</si>
  <si>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</si>
  <si>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</si>
  <si>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</si>
  <si>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</si>
  <si>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</si>
  <si>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</si>
  <si>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</si>
  <si>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</si>
  <si>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</si>
  <si>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</si>
  <si>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</si>
  <si>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</si>
  <si>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</si>
  <si>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</si>
  <si>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</si>
  <si>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</si>
  <si>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</si>
  <si>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</si>
  <si>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</si>
  <si>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</si>
  <si>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</si>
  <si>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</si>
  <si>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</si>
  <si>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</si>
  <si>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</si>
  <si>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</si>
  <si>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</si>
  <si>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</si>
  <si>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</si>
  <si>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</si>
  <si>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</si>
  <si>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</si>
  <si>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</si>
  <si>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</si>
  <si>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</si>
  <si>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</si>
  <si>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</si>
  <si>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</si>
  <si>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</si>
  <si>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</si>
  <si>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</si>
  <si>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</si>
  <si>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</si>
  <si>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</si>
  <si>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</si>
  <si>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</si>
  <si>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</si>
  <si>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</si>
  <si>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</si>
  <si>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</si>
  <si>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</si>
  <si>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</si>
  <si>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</si>
  <si>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</si>
  <si>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</si>
  <si>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</si>
  <si>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</si>
  <si>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</si>
  <si>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</si>
  <si>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</si>
  <si>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</si>
  <si>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</si>
  <si>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</si>
  <si>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</si>
  <si>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</si>
  <si>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</si>
  <si>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</si>
  <si>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</si>
  <si>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</si>
  <si>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</si>
  <si>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</si>
  <si>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</si>
  <si>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</si>
  <si>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</si>
  <si>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</si>
  <si>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</si>
  <si>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</si>
  <si>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</si>
  <si>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</si>
  <si>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</si>
  <si>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</si>
  <si>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</si>
  <si>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</si>
  <si>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</si>
  <si>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</si>
  <si>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</si>
  <si>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</si>
  <si>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</si>
  <si>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</si>
  <si>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</si>
  <si>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</si>
  <si>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</si>
  <si>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</si>
  <si>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</si>
  <si>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</si>
  <si>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</si>
  <si>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</si>
  <si>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</si>
  <si>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</si>
  <si>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</si>
  <si>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</si>
  <si>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</si>
  <si>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</si>
  <si>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</si>
  <si>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</si>
  <si>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</si>
  <si>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</si>
  <si>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</si>
  <si>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</si>
  <si>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</si>
  <si>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</si>
  <si>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</si>
  <si>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</si>
  <si>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</si>
  <si>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</si>
  <si>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</si>
  <si>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</si>
  <si>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</si>
  <si>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</si>
  <si>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</si>
  <si>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</si>
  <si>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</si>
  <si>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</si>
  <si>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</si>
  <si>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</si>
  <si>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</si>
  <si>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</si>
  <si>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</si>
  <si>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</si>
  <si>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</si>
  <si>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</si>
  <si>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</si>
  <si>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</si>
  <si>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</si>
  <si>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</si>
  <si>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</si>
  <si>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</si>
  <si>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</si>
  <si>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</si>
  <si>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</si>
  <si>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</si>
  <si>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</si>
  <si>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</si>
  <si>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</si>
  <si>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</si>
  <si>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</si>
  <si>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</si>
  <si>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</si>
  <si>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</si>
  <si>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</si>
  <si>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</si>
  <si>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</si>
  <si>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</si>
  <si>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</si>
  <si>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</si>
  <si>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</si>
  <si>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</si>
  <si>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</si>
  <si>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</si>
  <si>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</si>
  <si>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</si>
  <si>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</si>
  <si>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</si>
  <si>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</si>
  <si>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</si>
  <si>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</si>
  <si>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</si>
  <si>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</si>
  <si>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</si>
  <si>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</si>
  <si>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</si>
  <si>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</si>
  <si>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</si>
  <si>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</si>
  <si>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</si>
  <si>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</si>
  <si>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</si>
  <si>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</si>
  <si>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</si>
  <si>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</si>
  <si>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</si>
  <si>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</si>
  <si>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</si>
  <si>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</si>
  <si>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</si>
  <si>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</si>
  <si>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</si>
  <si>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</si>
  <si>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</si>
  <si>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</si>
  <si>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</si>
  <si>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</si>
  <si>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</si>
  <si>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</si>
  <si>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</si>
  <si>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</si>
  <si>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</si>
  <si>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</si>
  <si>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</si>
  <si>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</si>
  <si>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</si>
  <si>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</si>
  <si>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</si>
  <si>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</si>
  <si>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</si>
  <si>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</si>
  <si>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</si>
  <si>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</si>
  <si>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</si>
  <si>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</si>
  <si>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</si>
  <si>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</si>
  <si>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</si>
  <si>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</si>
  <si>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</si>
  <si>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</si>
  <si>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</si>
  <si>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</si>
  <si>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</si>
  <si>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</si>
  <si>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</si>
  <si>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</si>
  <si>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</si>
  <si>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</si>
  <si>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</si>
  <si>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</si>
  <si>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</si>
  <si>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</si>
  <si>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</si>
  <si>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</si>
  <si>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</si>
  <si>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</si>
  <si>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</si>
  <si>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</si>
  <si>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</si>
  <si>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</si>
  <si>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</si>
  <si>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</si>
  <si>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</si>
  <si>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</si>
  <si>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</si>
  <si>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</si>
  <si>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</si>
  <si>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</si>
  <si>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</si>
  <si>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</si>
  <si>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</si>
  <si>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</si>
  <si>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</si>
  <si>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</si>
  <si>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</si>
  <si>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</si>
  <si>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</si>
  <si>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</si>
  <si>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</si>
  <si>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</si>
  <si>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</si>
  <si>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</si>
  <si>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</si>
  <si>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</si>
  <si>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</si>
  <si>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</si>
  <si>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</si>
  <si>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</si>
  <si>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</si>
  <si>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</si>
  <si>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</si>
  <si>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</si>
  <si>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</si>
  <si>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</si>
  <si>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</si>
  <si>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</si>
  <si>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</si>
  <si>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</si>
  <si>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</si>
  <si>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</si>
  <si>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</si>
  <si>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</si>
  <si>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</si>
  <si>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</si>
  <si>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</si>
  <si>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</si>
  <si>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</si>
  <si>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</si>
  <si>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</si>
  <si>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</si>
  <si>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</si>
  <si>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</si>
  <si>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</si>
  <si>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</si>
  <si>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</si>
  <si>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</si>
  <si>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</si>
  <si>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</si>
  <si>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</si>
  <si>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</si>
  <si>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</si>
  <si>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</si>
  <si>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</si>
  <si>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</si>
  <si>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</si>
  <si>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</si>
  <si>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</si>
  <si>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</si>
  <si>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</si>
  <si>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</si>
  <si>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</si>
  <si>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</si>
  <si>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</si>
  <si>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</si>
  <si>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</si>
  <si>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</si>
  <si>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</si>
  <si>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</si>
  <si>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</si>
  <si>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</si>
  <si>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</si>
  <si>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</si>
  <si>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</si>
  <si>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</si>
  <si>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</si>
  <si>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</si>
  <si>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</si>
  <si>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</si>
  <si>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</si>
  <si>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</si>
  <si>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</si>
  <si>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</si>
  <si>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</si>
  <si>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</si>
  <si>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</si>
  <si>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</si>
  <si>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</si>
  <si>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</si>
  <si>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</si>
  <si>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</si>
  <si>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</si>
  <si>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</si>
  <si>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</si>
  <si>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</si>
  <si>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</si>
  <si>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</si>
  <si>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</si>
  <si>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</si>
  <si>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</si>
  <si>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</si>
  <si>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</si>
  <si>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</si>
  <si>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</si>
  <si>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</si>
  <si>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</si>
  <si>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</si>
  <si>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</si>
  <si>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</si>
  <si>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</si>
  <si>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</si>
  <si>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</si>
  <si>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</si>
  <si>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</si>
  <si>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</si>
  <si>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</si>
  <si>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</si>
  <si>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</si>
  <si>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</si>
  <si>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</si>
  <si>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</si>
  <si>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</si>
  <si>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</si>
  <si>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</si>
  <si>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</si>
  <si>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</si>
  <si>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</si>
  <si>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</si>
  <si>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</si>
  <si>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</si>
  <si>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</si>
  <si>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</si>
  <si>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</si>
  <si>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</si>
  <si>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</si>
  <si>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</si>
  <si>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</si>
  <si>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</si>
  <si>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</si>
  <si>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</si>
  <si>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</si>
  <si>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</si>
  <si>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</si>
  <si>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</si>
  <si>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</si>
  <si>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</si>
  <si>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</si>
  <si>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</si>
  <si>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</si>
  <si>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</si>
  <si>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</si>
  <si>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</si>
  <si>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</si>
  <si>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</si>
  <si>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</si>
  <si>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</si>
  <si>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</si>
  <si>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</si>
  <si>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</si>
  <si>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</si>
  <si>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</si>
  <si>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</si>
  <si>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</si>
  <si>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</si>
  <si>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</si>
  <si>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</si>
  <si>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</si>
  <si>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</si>
  <si>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</si>
  <si>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</si>
  <si>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</si>
  <si>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</si>
  <si>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</si>
  <si>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</si>
  <si>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</si>
  <si>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</si>
  <si>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</si>
  <si>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</si>
  <si>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</si>
  <si>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</si>
  <si>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</si>
  <si>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</si>
  <si>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</si>
  <si>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</si>
  <si>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</si>
  <si>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</si>
  <si>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</si>
  <si>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</si>
  <si>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</si>
  <si>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</si>
  <si>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</si>
  <si>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</si>
  <si>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</si>
  <si>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</si>
  <si>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</si>
  <si>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</si>
  <si>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</si>
  <si>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</si>
  <si>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</si>
  <si>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</si>
  <si>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</si>
  <si>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</si>
  <si>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</si>
  <si>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</si>
  <si>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</si>
  <si>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</si>
  <si>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</si>
  <si>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</si>
  <si>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</si>
  <si>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</si>
  <si>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</si>
  <si>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</si>
  <si>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</si>
  <si>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</si>
  <si>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</si>
  <si>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</si>
  <si>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</si>
  <si>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</si>
  <si>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</si>
  <si>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</si>
  <si>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</si>
  <si>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</si>
  <si>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</si>
  <si>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</si>
  <si>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</si>
  <si>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</si>
  <si>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</si>
  <si>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</si>
  <si>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</si>
  <si>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</si>
  <si>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</si>
  <si>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</si>
  <si>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</si>
  <si>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</si>
  <si>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</si>
  <si>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</si>
  <si>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</si>
  <si>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</si>
  <si>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</si>
  <si>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</si>
  <si>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</si>
  <si>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</si>
  <si>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</si>
  <si>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</si>
  <si>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</si>
  <si>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</si>
  <si>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</si>
  <si>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</si>
  <si>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</si>
  <si>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</si>
  <si>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</si>
  <si>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</si>
  <si>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</si>
  <si>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</si>
  <si>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</si>
  <si>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</si>
  <si>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</si>
  <si>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</si>
  <si>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</si>
  <si>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</si>
  <si>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</si>
  <si>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</si>
  <si>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</si>
  <si>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</si>
  <si>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</si>
  <si>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</si>
  <si>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</si>
  <si>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</si>
  <si>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</si>
  <si>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</si>
  <si>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</si>
  <si>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</si>
  <si>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</si>
  <si>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</si>
  <si>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</si>
  <si>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</si>
  <si>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</si>
  <si>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</si>
  <si>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</si>
  <si>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</si>
  <si>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</si>
  <si>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</si>
  <si>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</si>
  <si>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</si>
  <si>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</si>
  <si>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</si>
  <si>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</si>
  <si>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</si>
  <si>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</si>
  <si>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</si>
  <si>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</si>
  <si>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</si>
  <si>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</si>
  <si>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</si>
  <si>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</si>
  <si>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</si>
  <si>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</si>
  <si>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</si>
  <si>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</si>
  <si>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</si>
  <si>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</si>
  <si>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</si>
  <si>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</si>
  <si>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</si>
  <si>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</si>
  <si>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</si>
  <si>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</si>
  <si>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</si>
  <si>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</si>
  <si>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</si>
  <si>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</si>
  <si>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</si>
  <si>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</si>
  <si>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</si>
  <si>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</si>
  <si>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</si>
  <si>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</si>
  <si>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</si>
  <si>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</si>
  <si>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</si>
  <si>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</si>
  <si>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</si>
  <si>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</si>
  <si>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</si>
  <si>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</si>
  <si>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</si>
  <si>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</si>
  <si>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</si>
  <si>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</si>
  <si>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</si>
  <si>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</si>
  <si>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</si>
  <si>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</si>
  <si>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</si>
  <si>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</si>
  <si>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</si>
  <si>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</si>
  <si>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</si>
  <si>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</si>
  <si>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</si>
  <si>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</si>
  <si>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</si>
  <si>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</si>
  <si>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</si>
  <si>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</si>
  <si>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</si>
  <si>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</si>
  <si>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</si>
  <si>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</si>
  <si>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</si>
  <si>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</si>
  <si>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</si>
  <si>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</si>
  <si>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</si>
  <si>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</si>
  <si>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</si>
  <si>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</si>
  <si>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</si>
  <si>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</si>
  <si>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</si>
  <si>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</si>
  <si>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</si>
  <si>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</si>
  <si>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</si>
  <si>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</si>
  <si>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</si>
  <si>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</si>
  <si>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</si>
  <si>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</si>
  <si>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</si>
  <si>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</si>
  <si>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</si>
  <si>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</si>
  <si>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</si>
  <si>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</si>
  <si>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</si>
  <si>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</si>
  <si>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</si>
  <si>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</si>
  <si>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</si>
  <si>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</si>
  <si>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</si>
  <si>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</si>
  <si>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</si>
  <si>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</si>
  <si>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</si>
  <si>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</si>
  <si>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</si>
  <si>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</si>
  <si>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</si>
  <si>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</si>
  <si>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</si>
  <si>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</si>
  <si>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</si>
  <si>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</si>
  <si>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</si>
  <si>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</si>
  <si>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</si>
  <si>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</si>
  <si>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</si>
  <si>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</si>
  <si>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</si>
  <si>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</si>
  <si>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</si>
  <si>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</si>
  <si>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</si>
  <si>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</si>
  <si>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</si>
  <si>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</si>
  <si>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</si>
  <si>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</si>
  <si>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</si>
  <si>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</si>
  <si>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</si>
  <si>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</si>
  <si>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</si>
  <si>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</si>
  <si>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</si>
  <si>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</si>
  <si>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</si>
  <si>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</si>
  <si>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</si>
  <si>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</si>
  <si>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</si>
  <si>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</si>
  <si>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</si>
  <si>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</si>
  <si>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</si>
  <si>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</si>
  <si>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</si>
  <si>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</si>
  <si>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</si>
  <si>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</si>
  <si>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</si>
  <si>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</si>
  <si>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</si>
  <si>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</si>
  <si>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</si>
  <si>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</si>
  <si>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</si>
  <si>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</si>
  <si>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</si>
  <si>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</si>
  <si>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</si>
  <si>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</si>
  <si>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</si>
  <si>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</si>
  <si>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</si>
  <si>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</si>
  <si>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</si>
  <si>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</si>
  <si>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</si>
  <si>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</si>
  <si>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</si>
  <si>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</si>
  <si>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</si>
  <si>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</si>
  <si>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</si>
  <si>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</si>
  <si>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</si>
  <si>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</si>
  <si>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</si>
  <si>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</si>
  <si>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</si>
  <si>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</si>
  <si>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</si>
  <si>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</si>
  <si>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</si>
  <si>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</si>
  <si>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</si>
  <si>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</si>
  <si>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</si>
  <si>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</si>
  <si>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</si>
  <si>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</si>
  <si>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</si>
  <si>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</si>
  <si>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</si>
  <si>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</si>
  <si>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</si>
  <si>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</si>
  <si>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</si>
  <si>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</si>
  <si>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</si>
  <si>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</si>
  <si>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</si>
  <si>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</si>
  <si>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</si>
  <si>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</si>
  <si>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</si>
  <si>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</si>
  <si>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</si>
  <si>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</si>
  <si>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</si>
  <si>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</si>
  <si>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</si>
  <si>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</si>
  <si>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</si>
  <si>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</si>
  <si>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</si>
  <si>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</si>
  <si>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</si>
  <si>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</si>
  <si>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</si>
  <si>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</si>
  <si>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</si>
  <si>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</si>
  <si>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</si>
  <si>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</si>
  <si>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</si>
  <si>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</si>
  <si>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</si>
  <si>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</si>
  <si>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</si>
  <si>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</si>
  <si>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</si>
  <si>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</si>
  <si>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</si>
  <si>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</si>
  <si>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</si>
  <si>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</si>
  <si>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</si>
  <si>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</si>
  <si>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</si>
  <si>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</si>
  <si>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</si>
  <si>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</si>
  <si>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</si>
  <si>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</si>
  <si>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</si>
  <si>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</si>
  <si>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</si>
  <si>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</si>
  <si>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</si>
  <si>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</si>
  <si>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</si>
  <si>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</si>
  <si>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</si>
  <si>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</si>
  <si>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</si>
  <si>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</si>
  <si>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</si>
  <si>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</si>
  <si>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</si>
  <si>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</si>
  <si>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</si>
  <si>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</si>
  <si>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</si>
  <si>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</si>
  <si>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</si>
  <si>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</si>
  <si>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</si>
  <si>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</si>
  <si>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</si>
  <si>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</si>
  <si>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</si>
  <si>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</si>
  <si>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</si>
  <si>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</si>
  <si>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</si>
  <si>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</si>
  <si>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</si>
  <si>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</si>
  <si>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</si>
  <si>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</si>
  <si>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</si>
  <si>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</si>
  <si>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</si>
  <si>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</si>
  <si>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</si>
  <si>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</si>
  <si>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</si>
  <si>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</si>
  <si>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</si>
  <si>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</si>
  <si>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</si>
  <si>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</si>
  <si>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</si>
  <si>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</si>
  <si>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</si>
  <si>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</si>
  <si>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</si>
  <si>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</si>
  <si>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</si>
  <si>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</si>
  <si>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</si>
  <si>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</si>
  <si>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</si>
  <si>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</si>
  <si>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</si>
  <si>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</si>
  <si>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</si>
  <si>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</si>
  <si>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</si>
  <si>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</si>
  <si>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</si>
  <si>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</si>
  <si>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</si>
  <si>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</si>
  <si>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</si>
  <si>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</si>
  <si>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</si>
  <si>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</si>
  <si>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</si>
  <si>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</si>
  <si>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</si>
  <si>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</si>
  <si>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</si>
  <si>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</si>
  <si>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</si>
  <si>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</si>
  <si>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</si>
  <si>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</si>
  <si>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</si>
  <si>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</si>
  <si>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</si>
  <si>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</si>
  <si>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</si>
  <si>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</si>
  <si>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</si>
  <si>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</si>
  <si>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</si>
  <si>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</si>
  <si>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</si>
  <si>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</si>
  <si>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</si>
  <si>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</si>
  <si>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</si>
  <si>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</si>
  <si>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</si>
  <si>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</si>
  <si>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</si>
  <si>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</si>
  <si>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</si>
  <si>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</si>
  <si>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</si>
  <si>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</si>
  <si>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</si>
  <si>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</si>
  <si>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</si>
  <si>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</si>
  <si>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</si>
  <si>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</si>
  <si>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</si>
  <si>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</si>
  <si>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</si>
  <si>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</si>
  <si>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</si>
  <si>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</si>
  <si>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</si>
  <si>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</si>
  <si>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</si>
  <si>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</si>
  <si>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</si>
  <si>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</si>
  <si>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</si>
  <si>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</si>
  <si>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</si>
  <si>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</si>
  <si>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</si>
  <si>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</si>
  <si>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</si>
  <si>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</si>
  <si>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</si>
  <si>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</si>
  <si>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</si>
  <si>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</si>
  <si>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</si>
  <si>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</si>
  <si>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</si>
  <si>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</si>
  <si>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</si>
  <si>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</si>
  <si>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</si>
  <si>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</si>
  <si>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</si>
  <si>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</si>
  <si>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</si>
  <si>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</si>
  <si>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</si>
  <si>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</si>
  <si>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</si>
  <si>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</si>
  <si>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</si>
  <si>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</si>
  <si>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</si>
  <si>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</si>
  <si>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</si>
  <si>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</si>
  <si>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</si>
  <si>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</si>
  <si>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</si>
  <si>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</si>
  <si>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</si>
  <si>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</si>
  <si>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</si>
  <si>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</si>
  <si>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</si>
  <si>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</si>
  <si>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</si>
  <si>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</si>
  <si>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</si>
  <si>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</si>
  <si>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</si>
  <si>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</si>
  <si>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</si>
  <si>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</si>
  <si>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</si>
  <si>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</si>
  <si>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</si>
  <si>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</si>
  <si>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</si>
  <si>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</si>
  <si>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</si>
  <si>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</si>
  <si>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</si>
  <si>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</si>
  <si>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</si>
  <si>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</si>
  <si>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</si>
  <si>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</si>
  <si>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</si>
  <si>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</si>
  <si>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</si>
  <si>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</si>
  <si>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</si>
  <si>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</si>
  <si>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</si>
  <si>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</si>
  <si>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</si>
  <si>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</si>
  <si>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</si>
  <si>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</si>
  <si>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</si>
  <si>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</si>
  <si>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</si>
  <si>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</si>
  <si>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</si>
  <si>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</si>
  <si>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</si>
  <si>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</si>
  <si>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</si>
  <si>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</si>
  <si>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</si>
  <si>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</si>
  <si>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</si>
  <si>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</si>
  <si>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</si>
  <si>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</si>
  <si>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</si>
  <si>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</si>
  <si>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</si>
  <si>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</si>
  <si>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</si>
  <si>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</si>
  <si>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</si>
  <si>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</si>
  <si>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</si>
  <si>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</si>
  <si>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</si>
  <si>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</si>
  <si>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</si>
  <si>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</si>
  <si>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</si>
  <si>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</si>
  <si>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</si>
  <si>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</si>
  <si>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</si>
  <si>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</si>
  <si>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</si>
  <si>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</si>
  <si>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</si>
  <si>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</si>
  <si>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</si>
  <si>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</si>
  <si>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</si>
  <si>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</si>
  <si>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</si>
  <si>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</si>
  <si>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</si>
  <si>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</si>
  <si>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</si>
  <si>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</si>
  <si>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</si>
  <si>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</si>
  <si>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</si>
  <si>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</si>
  <si>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</si>
  <si>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</si>
  <si>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</si>
  <si>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</si>
  <si>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</si>
  <si>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</si>
  <si>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</si>
  <si>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</si>
  <si>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</si>
  <si>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</si>
  <si>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</si>
  <si>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</si>
  <si>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</si>
  <si>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</si>
  <si>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</si>
  <si>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</si>
  <si>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</si>
  <si>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</si>
  <si>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</si>
  <si>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</si>
  <si>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</si>
  <si>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</si>
  <si>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</si>
  <si>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</si>
  <si>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</si>
  <si>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</si>
  <si>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</si>
  <si>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</si>
  <si>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</si>
  <si>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</si>
  <si>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</si>
  <si>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</si>
  <si>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</si>
  <si>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</si>
  <si>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</si>
  <si>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</si>
  <si>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</si>
  <si>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</si>
  <si>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</si>
  <si>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</si>
  <si>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</si>
  <si>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</si>
  <si>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</si>
  <si>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</si>
  <si>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</si>
  <si>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</si>
  <si>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</si>
  <si>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</si>
  <si>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</si>
  <si>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</si>
  <si>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</si>
  <si>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</si>
  <si>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</si>
  <si>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</si>
  <si>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</si>
  <si>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</si>
  <si>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</si>
  <si>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</si>
  <si>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</si>
  <si>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</si>
  <si>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</si>
  <si>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</si>
  <si>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</si>
  <si>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</si>
  <si>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</si>
  <si>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</si>
  <si>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</si>
  <si>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</si>
  <si>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</si>
  <si>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</si>
  <si>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</si>
  <si>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</si>
  <si>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</si>
  <si>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</si>
  <si>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</si>
  <si>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</si>
  <si>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</si>
  <si>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</si>
  <si>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</si>
  <si>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</si>
  <si>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</si>
  <si>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</si>
  <si>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</si>
  <si>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</si>
  <si>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</si>
  <si>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</si>
  <si>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</si>
  <si>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</si>
  <si>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</si>
  <si>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</si>
  <si>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</si>
  <si>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</si>
  <si>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</si>
  <si>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</si>
  <si>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</si>
  <si>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</si>
  <si>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</si>
  <si>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</si>
  <si>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</si>
  <si>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</si>
  <si>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</si>
  <si>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</si>
  <si>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</si>
  <si>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</si>
  <si>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</si>
  <si>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</si>
  <si>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</si>
  <si>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</si>
  <si>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</si>
  <si>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</si>
  <si>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</si>
  <si>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</si>
  <si>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</si>
  <si>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</si>
  <si>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</si>
  <si>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</si>
  <si>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</si>
  <si>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</si>
  <si>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</si>
  <si>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</si>
  <si>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</si>
  <si>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</si>
  <si>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</si>
  <si>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</si>
  <si>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</si>
  <si>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</si>
  <si>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</si>
  <si>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</si>
  <si>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</si>
  <si>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</si>
  <si>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</si>
  <si>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</si>
  <si>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</si>
  <si>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</si>
  <si>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</si>
  <si>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</si>
  <si>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</si>
  <si>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</si>
  <si>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</si>
  <si>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</si>
  <si>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</si>
  <si>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</si>
  <si>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</si>
  <si>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</si>
  <si>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</si>
  <si>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</si>
  <si>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</si>
  <si>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</si>
  <si>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</si>
  <si>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</si>
  <si>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</si>
  <si>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</si>
  <si>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</si>
  <si>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</si>
  <si>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</si>
  <si>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</si>
  <si>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</si>
  <si>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</si>
  <si>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</si>
  <si>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</si>
  <si>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</si>
  <si>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</si>
  <si>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</si>
  <si>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</si>
  <si>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</si>
  <si>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</si>
  <si>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</si>
  <si>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</si>
  <si>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</si>
  <si>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</si>
  <si>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</si>
  <si>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</si>
  <si>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</si>
  <si>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</si>
  <si>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</si>
  <si>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</si>
  <si>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</si>
  <si>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</si>
  <si>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</si>
  <si>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</si>
  <si>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</si>
  <si>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</si>
  <si>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</si>
  <si>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</si>
  <si>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</si>
  <si>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</si>
  <si>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</si>
  <si>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</si>
  <si>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</si>
  <si>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</si>
  <si>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</si>
  <si>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</si>
  <si>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</si>
  <si>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</si>
  <si>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</si>
  <si>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</si>
  <si>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</si>
  <si>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</si>
  <si>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</si>
  <si>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</si>
  <si>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</si>
  <si>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</si>
  <si>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</si>
  <si>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</si>
  <si>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</si>
  <si>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</si>
  <si>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</si>
  <si>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</si>
  <si>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</si>
  <si>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</si>
  <si>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</si>
  <si>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</si>
  <si>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</si>
  <si>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</si>
  <si>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</si>
  <si>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</si>
  <si>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</si>
  <si>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</si>
  <si>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</si>
  <si>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</si>
  <si>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</si>
  <si>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</si>
  <si>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</si>
  <si>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</si>
  <si>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</si>
  <si>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</si>
  <si>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</si>
  <si>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</si>
  <si>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</si>
  <si>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</si>
  <si>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</si>
  <si>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</si>
  <si>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</si>
  <si>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</si>
  <si>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</si>
  <si>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</si>
  <si>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</si>
  <si>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</si>
  <si>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</si>
  <si>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</si>
  <si>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</si>
  <si>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</si>
  <si>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</si>
  <si>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</si>
  <si>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</si>
  <si>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</si>
  <si>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</si>
  <si>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</si>
  <si>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</si>
  <si>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</si>
  <si>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</si>
  <si>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</si>
  <si>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</si>
  <si>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</si>
  <si>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</si>
  <si>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</si>
  <si>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</si>
  <si>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</si>
  <si>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</si>
  <si>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</si>
  <si>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</si>
  <si>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</si>
  <si>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</si>
  <si>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</si>
  <si>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</si>
  <si>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</si>
  <si>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</si>
  <si>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</si>
  <si>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</si>
  <si>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</si>
  <si>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</si>
  <si>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</si>
  <si>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</si>
  <si>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</si>
  <si>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</si>
  <si>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</si>
  <si>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</si>
  <si>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</si>
  <si>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</si>
  <si>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</si>
  <si>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</si>
  <si>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</si>
  <si>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</si>
  <si>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</si>
  <si>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</si>
  <si>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</si>
  <si>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</si>
  <si>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</si>
  <si>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</si>
  <si>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</si>
  <si>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</si>
  <si>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</si>
  <si>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</si>
  <si>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</si>
  <si>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</si>
  <si>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</si>
  <si>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</si>
  <si>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</si>
  <si>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</si>
  <si>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</si>
  <si>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</si>
  <si>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</si>
  <si>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</si>
  <si>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</si>
  <si>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</si>
  <si>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</si>
  <si>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</si>
  <si>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</si>
  <si>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</si>
  <si>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</si>
  <si>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</si>
  <si>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</si>
  <si>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</si>
  <si>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</si>
  <si>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</si>
  <si>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</si>
  <si>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</si>
  <si>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</si>
  <si>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</si>
  <si>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</si>
  <si>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</si>
  <si>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</si>
  <si>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</si>
  <si>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</si>
  <si>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</si>
  <si>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</si>
  <si>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</si>
  <si>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</si>
  <si>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</si>
  <si>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</si>
  <si>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</si>
  <si>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</si>
  <si>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</si>
  <si>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</si>
  <si>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</si>
  <si>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</si>
  <si>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</si>
  <si>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</si>
  <si>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</si>
  <si>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</si>
  <si>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</si>
  <si>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</si>
  <si>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</si>
  <si>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</si>
  <si>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</si>
  <si>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</si>
  <si>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</si>
  <si>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</si>
  <si>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</si>
  <si>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</si>
  <si>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</si>
  <si>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</si>
  <si>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</si>
  <si>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</si>
  <si>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</si>
  <si>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</si>
  <si>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</si>
  <si>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</si>
  <si>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</si>
  <si>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</si>
  <si>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</si>
  <si>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</si>
  <si>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</si>
  <si>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</si>
  <si>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</si>
  <si>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</si>
  <si>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</si>
  <si>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</si>
  <si>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</si>
  <si>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</si>
  <si>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</si>
  <si>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</si>
  <si>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</si>
  <si>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</si>
  <si>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</si>
  <si>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</si>
  <si>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</si>
  <si>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</si>
  <si>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</si>
  <si>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</si>
  <si>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</si>
  <si>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</si>
  <si>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</si>
  <si>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</si>
  <si>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</si>
  <si>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</si>
  <si>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</si>
  <si>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</si>
  <si>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</si>
  <si>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</si>
  <si>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</si>
  <si>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</si>
  <si>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</si>
  <si>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</si>
  <si>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</si>
  <si>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</si>
  <si>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</si>
  <si>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</si>
  <si>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</si>
  <si>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</si>
  <si>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</si>
  <si>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</si>
  <si>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</si>
  <si>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</si>
  <si>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</si>
  <si>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</si>
  <si>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</si>
  <si>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</si>
  <si>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</si>
  <si>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</si>
  <si>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</si>
  <si>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</si>
  <si>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</si>
  <si>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</si>
  <si>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</si>
  <si>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</si>
  <si>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</si>
  <si>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</si>
  <si>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</si>
  <si>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</si>
  <si>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</si>
  <si>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</si>
  <si>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</si>
  <si>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</si>
  <si>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</si>
  <si>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</si>
  <si>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</si>
  <si>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</si>
  <si>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</si>
  <si>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</si>
  <si>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</si>
  <si>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</si>
  <si>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</si>
  <si>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</si>
  <si>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</si>
  <si>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</si>
  <si>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</si>
  <si>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</si>
  <si>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</si>
  <si>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</si>
  <si>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</si>
  <si>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</si>
  <si>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</si>
  <si>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</si>
  <si>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</si>
  <si>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</si>
  <si>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</si>
  <si>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</si>
  <si>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</si>
  <si>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</si>
  <si>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</si>
  <si>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</si>
  <si>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</si>
  <si>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</si>
  <si>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</si>
  <si>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</si>
  <si>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</si>
  <si>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</si>
  <si>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</si>
  <si>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</si>
  <si>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</si>
  <si>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</si>
  <si>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</si>
  <si>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</si>
  <si>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</si>
  <si>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</si>
  <si>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</si>
  <si>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</si>
  <si>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</si>
  <si>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</si>
  <si>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</si>
  <si>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</si>
  <si>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</si>
  <si>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</si>
  <si>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</si>
  <si>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</si>
  <si>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</si>
  <si>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</si>
  <si>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</si>
  <si>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</si>
  <si>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</si>
  <si>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</si>
  <si>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</si>
  <si>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</si>
  <si>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</si>
  <si>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</si>
  <si>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</si>
  <si>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</si>
  <si>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</si>
  <si>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</si>
  <si>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</si>
  <si>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</si>
  <si>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</si>
  <si>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</si>
  <si>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</si>
  <si>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</si>
  <si>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</si>
  <si>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</si>
  <si>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</si>
  <si>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</si>
  <si>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</si>
  <si>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</si>
  <si>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</si>
  <si>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</si>
  <si>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</si>
  <si>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</si>
  <si>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</si>
  <si>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</si>
  <si>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</si>
  <si>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</si>
  <si>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</si>
  <si>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</si>
  <si>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</si>
  <si>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</si>
  <si>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</si>
  <si>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</si>
  <si>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</si>
  <si>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</si>
  <si>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</si>
  <si>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</si>
  <si>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</si>
  <si>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</si>
  <si>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</si>
  <si>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</si>
  <si>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</si>
  <si>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</si>
  <si>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</si>
  <si>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</si>
  <si>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</si>
  <si>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</si>
  <si>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</si>
  <si>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</si>
  <si>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</si>
  <si>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</si>
  <si>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</si>
  <si>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</si>
  <si>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</si>
  <si>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</si>
  <si>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</si>
  <si>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</si>
  <si>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</si>
  <si>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</si>
  <si>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</si>
  <si>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</si>
  <si>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</si>
  <si>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</si>
  <si>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</si>
  <si>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</si>
  <si>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</si>
  <si>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</si>
  <si>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</si>
  <si>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</si>
  <si>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</si>
  <si>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</si>
  <si>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</si>
  <si>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</si>
  <si>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</si>
  <si>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</si>
  <si>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</si>
  <si>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</si>
  <si>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</si>
  <si>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</si>
  <si>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</si>
  <si>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</si>
  <si>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</si>
  <si>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</si>
  <si>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</si>
  <si>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</si>
  <si>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</si>
  <si>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</si>
  <si>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</si>
  <si>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</si>
  <si>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</si>
  <si>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</si>
  <si>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</si>
  <si>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</si>
  <si>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</si>
  <si>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</si>
  <si>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</si>
  <si>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</si>
  <si>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</si>
  <si>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</si>
  <si>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</si>
  <si>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</si>
  <si>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</si>
  <si>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</si>
  <si>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</si>
  <si>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</si>
  <si>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</si>
  <si>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</si>
  <si>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</si>
  <si>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</si>
  <si>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</si>
  <si>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</si>
  <si>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</si>
  <si>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</si>
  <si>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</si>
  <si>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</si>
  <si>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</si>
  <si>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</si>
  <si>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</si>
  <si>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</si>
  <si>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</si>
  <si>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</si>
  <si>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</si>
  <si>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</si>
  <si>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</si>
  <si>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</si>
  <si>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</si>
  <si>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</si>
  <si>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</si>
  <si>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</si>
  <si>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</si>
  <si>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</si>
  <si>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</si>
  <si>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</si>
  <si>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</si>
  <si>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</si>
  <si>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</si>
  <si>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</si>
  <si>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</si>
  <si>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</si>
  <si>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</si>
  <si>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</si>
  <si>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</si>
  <si>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</si>
  <si>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</si>
  <si>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</si>
  <si>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</si>
  <si>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</si>
  <si>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</si>
  <si>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</si>
  <si>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</si>
  <si>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</si>
  <si>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</si>
  <si>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</si>
  <si>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</si>
  <si>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</si>
  <si>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</si>
  <si>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</si>
  <si>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</si>
  <si>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</si>
  <si>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</si>
  <si>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</si>
  <si>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</si>
  <si>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</si>
  <si>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</si>
  <si>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</si>
  <si>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</si>
  <si>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</si>
  <si>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</si>
  <si>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</si>
  <si>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</si>
  <si>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</si>
  <si>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</si>
  <si>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</si>
  <si>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</si>
  <si>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</si>
  <si>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</si>
  <si>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</si>
  <si>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</si>
  <si>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</si>
  <si>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</si>
  <si>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</si>
  <si>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</si>
  <si>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</si>
  <si>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</si>
  <si>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</si>
  <si>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</si>
  <si>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</si>
  <si>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</si>
  <si>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</si>
  <si>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</si>
  <si>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</si>
  <si>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</si>
  <si>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</si>
  <si>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</si>
  <si>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</si>
  <si>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</si>
  <si>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</si>
  <si>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</si>
  <si>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</si>
  <si>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</si>
  <si>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</si>
  <si>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</si>
  <si>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</si>
  <si>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</si>
  <si>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</si>
  <si>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</si>
  <si>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</si>
  <si>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</si>
  <si>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</si>
  <si>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</si>
  <si>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</si>
  <si>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</si>
  <si>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</si>
  <si>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</si>
  <si>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</si>
  <si>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</si>
  <si>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</si>
  <si>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</si>
  <si>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</si>
  <si>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</si>
  <si>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</si>
  <si>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</si>
  <si>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</si>
  <si>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</si>
  <si>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</si>
  <si>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</si>
  <si>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</si>
  <si>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</si>
  <si>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</si>
  <si>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</si>
  <si>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</si>
  <si>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</si>
  <si>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</si>
  <si>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</si>
  <si>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</si>
  <si>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</si>
  <si>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</si>
  <si>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</si>
  <si>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</si>
  <si>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</si>
  <si>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</si>
  <si>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</si>
  <si>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</si>
  <si>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</si>
  <si>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</si>
  <si>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</si>
  <si>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</si>
  <si>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</si>
  <si>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</si>
  <si>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</si>
  <si>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</si>
  <si>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</si>
  <si>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</si>
  <si>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</si>
  <si>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</si>
  <si>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</si>
  <si>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</si>
  <si>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</si>
  <si>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</si>
  <si>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</si>
  <si>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</si>
  <si>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</si>
  <si>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</si>
  <si>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</si>
  <si>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</si>
  <si>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</si>
  <si>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</si>
  <si>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</si>
  <si>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</si>
  <si>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</si>
  <si>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</si>
  <si>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</si>
  <si>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</si>
  <si>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</si>
  <si>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</si>
  <si>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</si>
  <si>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</si>
  <si>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</si>
  <si>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</si>
  <si>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</si>
  <si>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</si>
  <si>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</si>
  <si>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</si>
  <si>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</si>
  <si>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</si>
  <si>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</si>
  <si>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</si>
  <si>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</si>
  <si>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</si>
  <si>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</si>
  <si>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</si>
  <si>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</si>
  <si>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</si>
  <si>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</si>
  <si>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</si>
  <si>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</si>
  <si>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</si>
  <si>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</si>
  <si>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</si>
  <si>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</si>
  <si>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</si>
  <si>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</si>
  <si>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</si>
  <si>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</si>
  <si>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</si>
  <si>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</si>
  <si>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</si>
  <si>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</si>
  <si>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</si>
  <si>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</si>
  <si>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</si>
  <si>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</si>
  <si>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</si>
  <si>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</si>
  <si>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</si>
  <si>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</si>
  <si>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</si>
  <si>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</si>
  <si>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</si>
  <si>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</si>
  <si>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</si>
  <si>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</si>
  <si>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</si>
  <si>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</si>
  <si>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</si>
  <si>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</si>
  <si>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</si>
  <si>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</si>
  <si>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</si>
  <si>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</si>
  <si>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</si>
  <si>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</si>
  <si>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</si>
  <si>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</si>
  <si>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</si>
  <si>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</si>
  <si>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</si>
  <si>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</si>
  <si>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</si>
  <si>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</si>
  <si>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</si>
  <si>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</si>
  <si>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</si>
  <si>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</si>
  <si>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</si>
  <si>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</si>
  <si>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</si>
  <si>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</si>
  <si>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</si>
  <si>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</si>
  <si>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</si>
  <si>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</si>
  <si>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</si>
  <si>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</si>
  <si>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</si>
  <si>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</si>
  <si>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</si>
  <si>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</si>
  <si>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</si>
  <si>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</si>
  <si>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</si>
  <si>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</si>
  <si>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</si>
  <si>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</si>
  <si>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</si>
  <si>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</si>
  <si>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</si>
  <si>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</si>
  <si>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</si>
  <si>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</si>
  <si>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</si>
  <si>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</si>
  <si>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</si>
  <si>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</si>
  <si>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</si>
  <si>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</si>
  <si>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</si>
  <si>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</si>
  <si>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</si>
  <si>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</si>
  <si>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</si>
  <si>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</si>
  <si>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</si>
  <si>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</si>
  <si>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</si>
  <si>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</si>
  <si>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</si>
  <si>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</si>
  <si>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</si>
  <si>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</si>
  <si>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</si>
  <si>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</si>
  <si>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</si>
  <si>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</si>
  <si>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</si>
  <si>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</si>
  <si>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</si>
  <si>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</si>
  <si>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</si>
  <si>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</si>
  <si>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</si>
  <si>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</si>
  <si>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</si>
  <si>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</si>
  <si>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</si>
  <si>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</si>
  <si>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</si>
  <si>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</si>
  <si>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</si>
  <si>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</si>
  <si>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</si>
  <si>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</si>
  <si>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</si>
  <si>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</si>
  <si>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</si>
  <si>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</si>
  <si>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</si>
  <si>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</si>
  <si>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</si>
  <si>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</si>
  <si>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</si>
  <si>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</si>
  <si>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</si>
  <si>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</si>
  <si>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</si>
  <si>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</si>
  <si>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</si>
  <si>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</si>
  <si>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</si>
  <si>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</si>
  <si>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</si>
  <si>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</si>
  <si>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</si>
  <si>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</si>
  <si>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</si>
  <si>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</si>
  <si>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</si>
  <si>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</si>
  <si>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</si>
  <si>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</si>
  <si>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</si>
  <si>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</si>
  <si>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</si>
  <si>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</si>
  <si>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</si>
  <si>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</si>
  <si>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</si>
  <si>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</si>
  <si>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</si>
  <si>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</si>
  <si>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</si>
  <si>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</si>
  <si>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</si>
  <si>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</si>
  <si>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</si>
  <si>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</si>
  <si>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</si>
  <si>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</si>
  <si>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</si>
  <si>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</si>
  <si>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</si>
  <si>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</si>
  <si>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</si>
  <si>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</si>
  <si>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</si>
  <si>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</si>
  <si>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</si>
  <si>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</si>
  <si>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</si>
  <si>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</si>
  <si>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</si>
  <si>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</si>
  <si>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</si>
  <si>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</si>
  <si>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</si>
  <si>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</si>
  <si>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</si>
  <si>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</si>
  <si>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</si>
  <si>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</si>
  <si>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</si>
  <si>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</si>
  <si>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</si>
  <si>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</si>
  <si>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</si>
  <si>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</si>
  <si>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</si>
  <si>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</si>
  <si>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</si>
  <si>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</si>
  <si>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</si>
  <si>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</si>
  <si>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</si>
  <si>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</si>
  <si>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</si>
  <si>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</si>
  <si>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</si>
  <si>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</si>
  <si>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</si>
  <si>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</si>
  <si>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</si>
  <si>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</si>
  <si>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</si>
  <si>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</si>
  <si>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</si>
  <si>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</si>
  <si>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</si>
  <si>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</si>
  <si>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</si>
  <si>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</si>
  <si>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</si>
  <si>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</si>
  <si>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</si>
  <si>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</si>
  <si>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</si>
  <si>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</si>
  <si>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</si>
  <si>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</si>
  <si>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</si>
  <si>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</si>
  <si>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</si>
  <si>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</si>
  <si>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</si>
  <si>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</si>
  <si>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</si>
  <si>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</si>
  <si>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</si>
  <si>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</si>
  <si>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</si>
  <si>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</si>
  <si>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</si>
  <si>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</si>
  <si>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</si>
  <si>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</si>
  <si>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</si>
  <si>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</si>
  <si>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</si>
  <si>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</si>
  <si>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</si>
  <si>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</si>
  <si>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</si>
  <si>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</si>
  <si>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</si>
  <si>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</si>
  <si>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</si>
  <si>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</si>
  <si>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</si>
  <si>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</si>
  <si>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</si>
  <si>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</si>
  <si>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</si>
  <si>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</si>
  <si>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</si>
  <si>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</si>
  <si>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</si>
  <si>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</si>
  <si>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</si>
  <si>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</si>
  <si>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</si>
  <si>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</si>
  <si>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</si>
  <si>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</si>
  <si>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</si>
  <si>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</si>
  <si>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</si>
  <si>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</si>
  <si>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</si>
  <si>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</si>
  <si>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</si>
  <si>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</si>
  <si>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</si>
  <si>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</si>
  <si>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</si>
  <si>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</si>
  <si>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</si>
  <si>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</si>
  <si>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</si>
  <si>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</si>
  <si>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</si>
  <si>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</si>
  <si>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</si>
  <si>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</si>
  <si>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</si>
  <si>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</si>
  <si>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</si>
  <si>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</si>
  <si>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</si>
  <si>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</si>
  <si>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</si>
  <si>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</si>
  <si>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</si>
  <si>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</si>
  <si>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</si>
  <si>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</si>
  <si>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</si>
  <si>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</si>
  <si>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</si>
  <si>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</si>
  <si>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</si>
  <si>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</si>
  <si>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</si>
  <si>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</si>
  <si>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</si>
  <si>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</si>
  <si>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</si>
  <si>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</si>
  <si>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</si>
  <si>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</si>
  <si>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</si>
  <si>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</si>
  <si>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</si>
  <si>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</si>
  <si>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</si>
  <si>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</si>
  <si>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</si>
  <si>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</si>
  <si>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</si>
  <si>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</si>
  <si>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</si>
  <si>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</si>
  <si>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</si>
  <si>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</si>
  <si>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</si>
  <si>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</si>
  <si>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</si>
  <si>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</si>
  <si>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</si>
  <si>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</si>
  <si>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</si>
  <si>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</si>
  <si>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</si>
  <si>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</si>
  <si>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</si>
  <si>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</si>
  <si>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</si>
  <si>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</si>
  <si>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</si>
  <si>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</si>
  <si>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</si>
  <si>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</si>
  <si>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</si>
  <si>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</si>
  <si>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</si>
  <si>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</si>
  <si>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</si>
  <si>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</si>
  <si>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</si>
  <si>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</si>
  <si>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</si>
  <si>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</si>
  <si>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</si>
  <si>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</si>
  <si>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</si>
  <si>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</si>
  <si>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</si>
  <si>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</si>
  <si>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</si>
  <si>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</si>
  <si>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</si>
  <si>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</si>
  <si>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</si>
  <si>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</si>
  <si>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</si>
  <si>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</si>
  <si>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</si>
  <si>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</si>
  <si>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</si>
  <si>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</si>
  <si>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</si>
  <si>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</si>
  <si>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</si>
  <si>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</si>
  <si>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</si>
  <si>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</si>
  <si>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</si>
  <si>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</si>
  <si>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</si>
  <si>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</si>
  <si>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</si>
  <si>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</si>
  <si>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</si>
  <si>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</si>
  <si>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</si>
  <si>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</si>
  <si>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</si>
  <si>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</si>
  <si>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</si>
  <si>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</si>
  <si>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</si>
  <si>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</si>
  <si>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</si>
  <si>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</si>
  <si>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</si>
  <si>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</si>
  <si>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</si>
  <si>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</si>
  <si>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</si>
  <si>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</si>
  <si>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</si>
  <si>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</si>
  <si>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</si>
  <si>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</si>
  <si>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</si>
  <si>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</si>
  <si>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</si>
  <si>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</si>
  <si>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</si>
  <si>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</si>
  <si>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</si>
  <si>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</si>
  <si>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</si>
  <si>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</si>
  <si>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</si>
  <si>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</si>
  <si>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</si>
  <si>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</si>
  <si>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</si>
  <si>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</si>
  <si>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</si>
  <si>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</si>
  <si>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</si>
  <si>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</si>
  <si>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</si>
  <si>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</si>
  <si>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</si>
  <si>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</si>
  <si>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</si>
  <si>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</si>
  <si>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</si>
  <si>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</si>
  <si>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</si>
  <si>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</si>
  <si>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</si>
  <si>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</si>
  <si>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</si>
  <si>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</si>
  <si>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</si>
  <si>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</si>
  <si>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</si>
  <si>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</si>
  <si>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</si>
  <si>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</si>
  <si>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</si>
  <si>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</si>
  <si>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</si>
  <si>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</si>
  <si>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</si>
  <si>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</si>
  <si>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</si>
  <si>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</si>
  <si>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</si>
  <si>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</si>
  <si>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</si>
  <si>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</si>
  <si>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</si>
  <si>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</si>
  <si>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</si>
  <si>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</si>
  <si>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</si>
  <si>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</si>
  <si>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</si>
  <si>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</si>
  <si>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</si>
  <si>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</si>
  <si>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</si>
  <si>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</si>
  <si>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</si>
  <si>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</si>
  <si>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</si>
  <si>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</si>
  <si>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</si>
  <si>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</si>
  <si>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</si>
  <si>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</si>
  <si>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</si>
  <si>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</si>
  <si>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</si>
  <si>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</si>
  <si>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</si>
  <si>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</si>
  <si>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</si>
  <si>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</si>
  <si>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</si>
  <si>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</si>
  <si>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</si>
  <si>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</si>
  <si>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</si>
  <si>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</si>
  <si>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</si>
  <si>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</si>
  <si>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</si>
  <si>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</si>
  <si>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</si>
  <si>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</si>
  <si>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</si>
  <si>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</si>
  <si>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</si>
  <si>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</si>
  <si>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</si>
  <si>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</si>
  <si>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</si>
  <si>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</si>
  <si>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</si>
  <si>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</si>
  <si>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</si>
  <si>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</si>
  <si>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</si>
  <si>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</si>
  <si>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</si>
  <si>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</si>
  <si>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</si>
  <si>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</si>
  <si>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</si>
  <si>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</si>
  <si>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</si>
  <si>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</si>
  <si>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</si>
  <si>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</si>
  <si>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</si>
  <si>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</si>
  <si>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</si>
  <si>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</si>
  <si>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</si>
  <si>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</si>
  <si>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</si>
  <si>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</si>
  <si>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</si>
  <si>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</si>
  <si>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</si>
  <si>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</si>
  <si>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</si>
  <si>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</si>
  <si>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</si>
  <si>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</si>
  <si>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</si>
  <si>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</si>
  <si>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</si>
  <si>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</si>
  <si>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</si>
  <si>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</si>
  <si>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</si>
  <si>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</si>
  <si>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</si>
  <si>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</si>
  <si>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</si>
  <si>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</si>
  <si>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</si>
  <si>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</si>
  <si>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</si>
  <si>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</si>
  <si>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</si>
  <si>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</si>
  <si>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</si>
  <si>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</si>
  <si>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</si>
  <si>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</si>
  <si>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</si>
  <si>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</si>
  <si>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</si>
  <si>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</si>
  <si>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</si>
  <si>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</si>
  <si>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</si>
  <si>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</si>
  <si>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</si>
  <si>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</si>
  <si>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</si>
  <si>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</si>
  <si>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</si>
  <si>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</si>
  <si>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</si>
  <si>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</si>
  <si>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</si>
  <si>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</si>
  <si>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</si>
  <si>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</si>
  <si>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</si>
  <si>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</si>
  <si>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</si>
  <si>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</si>
  <si>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</si>
  <si>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</si>
  <si>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</si>
  <si>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</si>
  <si>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</si>
  <si>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</si>
  <si>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</si>
  <si>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</si>
  <si>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</si>
  <si>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</si>
  <si>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</si>
  <si>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</si>
  <si>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</si>
  <si>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</si>
  <si>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</si>
  <si>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</si>
  <si>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</si>
  <si>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</si>
  <si>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</si>
  <si>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</si>
  <si>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</si>
  <si>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</si>
  <si>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</si>
  <si>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</si>
  <si>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</si>
  <si>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</si>
  <si>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</si>
  <si>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</si>
  <si>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</si>
  <si>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</si>
  <si>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</si>
  <si>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</si>
  <si>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</si>
  <si>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</si>
  <si>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</si>
  <si>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</si>
  <si>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</si>
  <si>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</si>
  <si>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</si>
  <si>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</si>
  <si>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</si>
  <si>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</si>
  <si>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</si>
  <si>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</si>
  <si>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</si>
  <si>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</si>
  <si>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</si>
  <si>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</si>
  <si>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</si>
  <si>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</si>
  <si>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</si>
  <si>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</si>
  <si>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</si>
  <si>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</si>
  <si>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</si>
  <si>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</si>
  <si>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</si>
  <si>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</si>
  <si>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</si>
  <si>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</si>
  <si>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</si>
  <si>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</si>
  <si>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</si>
  <si>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</si>
  <si>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</si>
  <si>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</si>
  <si>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</si>
  <si>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</si>
  <si>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</si>
  <si>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</si>
  <si>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</si>
  <si>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</si>
  <si>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</si>
  <si>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</si>
  <si>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</si>
  <si>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</si>
  <si>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</si>
  <si>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</si>
  <si>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</si>
  <si>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</si>
  <si>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</si>
  <si>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</si>
  <si>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</si>
  <si>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</si>
  <si>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</si>
  <si>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</si>
  <si>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</si>
  <si>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</si>
  <si>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</si>
  <si>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</si>
  <si>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</si>
  <si>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</si>
  <si>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</si>
  <si>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</si>
  <si>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</si>
  <si>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</si>
  <si>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</si>
  <si>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</si>
  <si>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</si>
  <si>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</si>
  <si>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</si>
  <si>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</si>
  <si>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</si>
  <si>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</si>
  <si>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</si>
  <si>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</si>
  <si>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</si>
  <si>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</si>
  <si>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</si>
  <si>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</si>
  <si>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</si>
  <si>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</si>
  <si>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</si>
  <si>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</si>
  <si>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</si>
  <si>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</si>
  <si>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</si>
  <si>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</si>
  <si>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</si>
  <si>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</si>
  <si>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</si>
  <si>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</si>
  <si>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</si>
  <si>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</si>
  <si>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</si>
  <si>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</si>
  <si>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</si>
  <si>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</si>
  <si>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</si>
  <si>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</si>
  <si>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</si>
  <si>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</si>
  <si>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</si>
  <si>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</si>
  <si>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</si>
  <si>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</si>
  <si>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</si>
  <si>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</si>
  <si>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</si>
  <si>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</si>
  <si>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</si>
  <si>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</si>
  <si>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</si>
  <si>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</si>
  <si>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</si>
  <si>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</si>
  <si>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</si>
  <si>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</si>
  <si>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</si>
  <si>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</si>
  <si>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</si>
  <si>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</si>
  <si>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</si>
  <si>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</si>
  <si>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</si>
  <si>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</si>
  <si>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</si>
  <si>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</si>
  <si>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</si>
  <si>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</si>
  <si>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</si>
  <si>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</si>
  <si>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</si>
  <si>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</si>
  <si>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</si>
  <si>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</si>
  <si>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</si>
  <si>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</si>
  <si>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</si>
  <si>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</si>
  <si>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</si>
  <si>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</si>
  <si>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</si>
  <si>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</si>
  <si>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</si>
  <si>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</si>
  <si>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</si>
  <si>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</si>
  <si>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</si>
  <si>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</si>
  <si>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</si>
  <si>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</si>
  <si>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</si>
  <si>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</si>
  <si>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</si>
  <si>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</si>
  <si>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</si>
  <si>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</si>
  <si>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</si>
  <si>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</si>
  <si>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</si>
  <si>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</si>
  <si>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</si>
  <si>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</si>
  <si>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</si>
  <si>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</si>
  <si>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</si>
  <si>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</si>
  <si>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</si>
  <si>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</si>
  <si>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</si>
  <si>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</si>
  <si>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</si>
  <si>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</si>
  <si>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</si>
  <si>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</si>
  <si>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</si>
  <si>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</si>
  <si>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</si>
  <si>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</si>
  <si>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</si>
  <si>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</si>
  <si>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</si>
  <si>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</si>
  <si>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</si>
  <si>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</si>
  <si>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</si>
  <si>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</si>
  <si>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</si>
  <si>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</si>
  <si>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</si>
  <si>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</si>
  <si>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</si>
  <si>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</si>
  <si>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</si>
  <si>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</si>
  <si>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</si>
  <si>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</si>
  <si>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</si>
  <si>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</si>
  <si>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</si>
  <si>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</si>
  <si>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</si>
  <si>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</si>
  <si>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</si>
  <si>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</si>
  <si>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</si>
  <si>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</si>
  <si>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</si>
  <si>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</si>
  <si>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</si>
  <si>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</si>
  <si>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</si>
  <si>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</si>
  <si>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</si>
  <si>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</si>
  <si>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</si>
  <si>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</si>
  <si>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</si>
  <si>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</si>
  <si>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</si>
  <si>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</si>
  <si>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</si>
  <si>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</si>
  <si>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</si>
  <si>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</si>
  <si>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</si>
  <si>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</si>
  <si>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</si>
  <si>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</si>
  <si>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</si>
  <si>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</si>
  <si>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</si>
  <si>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</si>
  <si>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</si>
  <si>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</si>
  <si>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</si>
  <si>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</si>
  <si>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</si>
  <si>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</si>
  <si>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</si>
  <si>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</si>
  <si>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</si>
  <si>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</si>
  <si>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</si>
  <si>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</si>
  <si>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</si>
  <si>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</si>
  <si>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</si>
  <si>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</si>
  <si>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</si>
  <si>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</si>
  <si>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</si>
  <si>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</si>
  <si>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</si>
  <si>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</si>
  <si>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</si>
  <si>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</si>
  <si>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</si>
  <si>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</si>
  <si>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</si>
  <si>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</si>
  <si>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</si>
  <si>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</si>
  <si>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</si>
  <si>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</si>
  <si>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</si>
  <si>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</si>
  <si>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</si>
  <si>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</si>
  <si>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</si>
  <si>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</si>
  <si>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</si>
  <si>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</si>
  <si>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</si>
  <si>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</si>
  <si>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</si>
  <si>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</si>
  <si>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</si>
  <si>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</si>
  <si>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</si>
  <si>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</si>
  <si>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</si>
  <si>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</si>
  <si>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</si>
  <si>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</si>
  <si>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</si>
  <si>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</si>
  <si>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</si>
  <si>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</si>
  <si>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</si>
  <si>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</si>
  <si>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</si>
  <si>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</si>
  <si>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</si>
  <si>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</si>
  <si>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</si>
  <si>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</si>
  <si>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</si>
  <si>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</si>
  <si>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</si>
  <si>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</si>
  <si>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</si>
  <si>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</si>
  <si>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</si>
  <si>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</si>
  <si>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</si>
  <si>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</si>
  <si>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</si>
  <si>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</si>
  <si>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</si>
  <si>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</si>
  <si>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</si>
  <si>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</si>
  <si>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</si>
  <si>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</si>
  <si>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</si>
  <si>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</si>
  <si>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</si>
  <si>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</si>
  <si>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</si>
  <si>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</si>
  <si>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</si>
  <si>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</si>
  <si>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</si>
  <si>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</si>
  <si>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</si>
  <si>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</si>
  <si>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</si>
  <si>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</si>
  <si>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</si>
  <si>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</si>
  <si>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</si>
  <si>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</si>
  <si>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</si>
  <si>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</si>
  <si>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</si>
  <si>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</si>
  <si>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</si>
  <si>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</si>
  <si>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</si>
  <si>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</si>
  <si>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</si>
  <si>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</si>
  <si>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</si>
  <si>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</si>
  <si>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</si>
  <si>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</si>
  <si>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</si>
  <si>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</si>
  <si>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</si>
  <si>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</si>
  <si>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</si>
  <si>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</si>
  <si>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</si>
  <si>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</si>
  <si>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</si>
  <si>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</si>
  <si>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</si>
  <si>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</si>
  <si>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</si>
  <si>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</si>
  <si>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</si>
  <si>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</si>
  <si>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</si>
  <si>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</si>
  <si>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</si>
  <si>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</si>
  <si>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</si>
  <si>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</si>
  <si>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</si>
  <si>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</si>
  <si>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</si>
  <si>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</si>
  <si>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</si>
  <si>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</si>
  <si>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</si>
  <si>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</si>
  <si>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</si>
  <si>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</si>
  <si>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</si>
  <si>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</si>
  <si>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</si>
  <si>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</si>
  <si>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</si>
  <si>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</si>
  <si>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</si>
  <si>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</si>
  <si>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</si>
  <si>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</si>
  <si>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</si>
  <si>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</si>
  <si>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</si>
  <si>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</si>
  <si>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</si>
  <si>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</si>
  <si>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</si>
  <si>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</si>
  <si>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</si>
  <si>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</si>
  <si>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</si>
  <si>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</si>
  <si>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</si>
  <si>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</si>
  <si>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</si>
  <si>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</si>
  <si>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</si>
  <si>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</si>
  <si>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</si>
  <si>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</si>
  <si>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</si>
  <si>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</si>
  <si>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</si>
  <si>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</si>
  <si>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</si>
  <si>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</si>
  <si>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</si>
  <si>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</si>
  <si>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</si>
  <si>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</si>
  <si>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</si>
  <si>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</si>
  <si>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</si>
  <si>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</si>
  <si>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</si>
  <si>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</si>
  <si>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</si>
  <si>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</si>
  <si>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</si>
  <si>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</si>
  <si>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</si>
  <si>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</si>
  <si>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</si>
  <si>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</si>
  <si>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</si>
  <si>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</si>
  <si>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</si>
  <si>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</si>
  <si>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</si>
  <si>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</si>
  <si>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</si>
  <si>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</si>
  <si>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</si>
  <si>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</si>
  <si>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</si>
  <si>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</si>
  <si>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</si>
  <si>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</si>
  <si>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</si>
  <si>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</si>
  <si>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</si>
  <si>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</si>
  <si>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</si>
  <si>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</si>
  <si>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</si>
  <si>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</si>
  <si>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</si>
  <si>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</si>
  <si>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</si>
  <si>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</si>
  <si>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</si>
  <si>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</si>
  <si>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</si>
  <si>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</si>
  <si>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</si>
  <si>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</si>
  <si>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</si>
  <si>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</si>
  <si>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</si>
  <si>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</si>
  <si>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</si>
  <si>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</si>
  <si>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</si>
  <si>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</si>
  <si>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</si>
  <si>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</si>
  <si>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</si>
  <si>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</si>
  <si>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</si>
  <si>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</si>
  <si>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</si>
  <si>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</si>
  <si>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</si>
  <si>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</si>
  <si>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</si>
  <si>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</si>
  <si>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</si>
  <si>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</si>
  <si>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</si>
  <si>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</si>
  <si>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</si>
  <si>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</si>
  <si>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</si>
  <si>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</si>
  <si>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</si>
  <si>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</si>
  <si>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</si>
  <si>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</si>
  <si>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</si>
  <si>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</si>
  <si>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</si>
  <si>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</si>
  <si>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</si>
  <si>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</si>
  <si>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</si>
  <si>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</si>
  <si>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</si>
  <si>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</si>
  <si>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</si>
  <si>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</si>
  <si>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</si>
  <si>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</si>
  <si>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</si>
  <si>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</si>
  <si>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</si>
  <si>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</si>
  <si>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</si>
  <si>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</si>
  <si>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</si>
  <si>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</si>
  <si>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</si>
  <si>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</si>
  <si>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</si>
  <si>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</si>
  <si>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</si>
  <si>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</si>
  <si>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</si>
  <si>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</si>
  <si>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</si>
  <si>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</si>
  <si>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</si>
  <si>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</si>
  <si>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</si>
  <si>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</si>
  <si>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</si>
  <si>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</si>
  <si>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</si>
  <si>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</si>
  <si>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</si>
  <si>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</si>
  <si>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</si>
  <si>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</si>
  <si>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</si>
  <si>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</si>
  <si>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</si>
  <si>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</si>
  <si>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</si>
  <si>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</si>
  <si>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</si>
  <si>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</si>
  <si>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</si>
  <si>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</si>
  <si>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</si>
  <si>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</si>
  <si>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</si>
  <si>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</si>
  <si>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</si>
  <si>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</si>
  <si>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</si>
  <si>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</si>
  <si>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</si>
  <si>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</si>
  <si>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</si>
  <si>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</si>
  <si>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</si>
  <si>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</si>
  <si>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</si>
  <si>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</si>
  <si>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</si>
  <si>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</si>
  <si>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</si>
  <si>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</si>
  <si>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</si>
  <si>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</si>
  <si>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</si>
  <si>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</si>
  <si>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</si>
  <si>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</si>
  <si>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</si>
  <si>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</si>
  <si>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</si>
  <si>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</si>
  <si>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</si>
  <si>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</si>
  <si>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</si>
  <si>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</si>
  <si>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</si>
  <si>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</si>
  <si>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</si>
  <si>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</si>
  <si>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</si>
  <si>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</si>
  <si>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</si>
  <si>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</si>
  <si>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</si>
  <si>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</si>
  <si>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</si>
  <si>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</si>
  <si>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</si>
  <si>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</si>
  <si>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</si>
  <si>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</si>
  <si>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</si>
  <si>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</si>
  <si>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</si>
  <si>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</si>
  <si>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</si>
  <si>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</si>
  <si>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</si>
  <si>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</si>
  <si>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</si>
  <si>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</si>
  <si>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</si>
  <si>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</si>
  <si>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</si>
  <si>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</si>
  <si>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</si>
  <si>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</si>
  <si>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</si>
  <si>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</si>
  <si>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</si>
  <si>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</si>
  <si>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</si>
  <si>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</si>
  <si>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</si>
  <si>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</si>
  <si>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</si>
  <si>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</si>
  <si>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</si>
  <si>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</si>
  <si>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</si>
  <si>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</si>
  <si>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</si>
  <si>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</si>
  <si>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</si>
  <si>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</si>
  <si>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</si>
  <si>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</si>
  <si>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</si>
  <si>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</si>
  <si>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</si>
  <si>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</si>
  <si>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</si>
  <si>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</si>
  <si>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</si>
  <si>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</si>
  <si>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</si>
  <si>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</si>
  <si>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</si>
  <si>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</si>
  <si>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</si>
  <si>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</si>
  <si>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</si>
  <si>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</si>
  <si>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</si>
  <si>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</si>
  <si>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</si>
  <si>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</si>
  <si>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</si>
  <si>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</si>
  <si>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</si>
  <si>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</si>
  <si>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</si>
  <si>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</si>
  <si>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</si>
  <si>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</si>
  <si>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</si>
  <si>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</si>
  <si>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</si>
  <si>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</si>
  <si>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</si>
  <si>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</si>
  <si>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</si>
  <si>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</si>
  <si>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</si>
  <si>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</si>
  <si>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</si>
  <si>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</si>
  <si>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</si>
  <si>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</si>
  <si>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</si>
  <si>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</si>
  <si>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</si>
  <si>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</si>
  <si>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</si>
  <si>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</si>
  <si>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</si>
  <si>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</si>
  <si>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</si>
  <si>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</si>
  <si>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</si>
  <si>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</si>
  <si>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</si>
  <si>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</si>
  <si>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</si>
  <si>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</si>
  <si>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</si>
  <si>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</si>
  <si>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</si>
  <si>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</si>
  <si>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</si>
  <si>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</si>
  <si>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</si>
  <si>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</si>
  <si>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</si>
  <si>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</si>
  <si>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</si>
  <si>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</si>
  <si>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</si>
  <si>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</si>
  <si>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</si>
  <si>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</si>
  <si>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</si>
  <si>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</si>
  <si>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</si>
  <si>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</si>
  <si>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</si>
  <si>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</si>
  <si>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</si>
  <si>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</si>
  <si>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</si>
  <si>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</si>
  <si>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</si>
  <si>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</si>
  <si>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</si>
  <si>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</si>
  <si>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</si>
  <si>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</si>
  <si>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</si>
  <si>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</si>
  <si>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</si>
  <si>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</si>
  <si>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</si>
  <si>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</si>
  <si>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</si>
  <si>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</si>
  <si>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</si>
  <si>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</si>
  <si>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</si>
  <si>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</si>
  <si>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</si>
  <si>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</si>
  <si>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</si>
  <si>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</si>
  <si>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</si>
  <si>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</si>
  <si>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</si>
  <si>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</si>
  <si>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</si>
  <si>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</si>
  <si>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</si>
  <si>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</si>
  <si>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</si>
  <si>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</si>
  <si>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</si>
  <si>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</si>
  <si>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</si>
  <si>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</si>
  <si>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</si>
  <si>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</si>
  <si>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</si>
  <si>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</si>
  <si>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</si>
  <si>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</si>
  <si>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</si>
  <si>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</si>
  <si>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</si>
  <si>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</si>
  <si>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</si>
  <si>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</si>
  <si>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</si>
  <si>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</si>
  <si>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</si>
  <si>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</si>
  <si>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</si>
  <si>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</si>
  <si>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</si>
  <si>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</si>
  <si>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</si>
  <si>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</si>
  <si>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</si>
  <si>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</si>
  <si>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</si>
  <si>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</si>
  <si>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</si>
  <si>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</si>
  <si>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</si>
  <si>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</si>
  <si>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</si>
  <si>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</si>
  <si>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</si>
  <si>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</si>
  <si>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</si>
  <si>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</si>
  <si>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</si>
  <si>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</si>
  <si>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</si>
  <si>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</si>
  <si>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</si>
  <si>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</si>
  <si>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</si>
  <si>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</si>
  <si>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</si>
  <si>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</si>
  <si>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</si>
  <si>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</si>
  <si>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</si>
  <si>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</si>
  <si>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</si>
  <si>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</si>
  <si>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</si>
  <si>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</si>
  <si>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</si>
  <si>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</si>
  <si>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</si>
  <si>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</si>
  <si>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</si>
  <si>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</si>
  <si>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</si>
  <si>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</si>
  <si>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</si>
  <si>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</si>
  <si>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</si>
  <si>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</si>
  <si>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</si>
  <si>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</si>
  <si>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</si>
  <si>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</si>
  <si>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</si>
  <si>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</si>
  <si>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</si>
  <si>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</si>
  <si>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</si>
  <si>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</si>
  <si>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</si>
  <si>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</si>
  <si>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</si>
  <si>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</si>
  <si>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</si>
  <si>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</si>
  <si>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</si>
  <si>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</si>
  <si>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</si>
  <si>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</si>
  <si>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</si>
  <si>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</si>
  <si>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</si>
  <si>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</si>
  <si>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</si>
  <si>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</si>
  <si>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</si>
  <si>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</si>
  <si>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</si>
  <si>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</si>
  <si>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</si>
  <si>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</si>
  <si>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</si>
  <si>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</si>
  <si>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</si>
  <si>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</si>
  <si>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</si>
  <si>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</si>
  <si>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</si>
  <si>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</si>
  <si>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</si>
  <si>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</si>
  <si>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</si>
  <si>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</si>
  <si>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</si>
  <si>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</si>
  <si>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</si>
  <si>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</si>
  <si>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</si>
  <si>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</si>
  <si>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</si>
  <si>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</si>
  <si>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</si>
  <si>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</si>
  <si>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</si>
  <si>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</si>
  <si>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</si>
  <si>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</si>
  <si>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</si>
  <si>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</si>
  <si>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</si>
  <si>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</si>
  <si>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</si>
  <si>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</si>
  <si>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</si>
  <si>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</si>
  <si>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</si>
  <si>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</si>
  <si>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</si>
  <si>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</si>
  <si>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</si>
  <si>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</si>
  <si>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</si>
  <si>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</si>
  <si>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</si>
  <si>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</si>
  <si>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</si>
  <si>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</si>
  <si>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</si>
  <si>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</si>
  <si>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</si>
  <si>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</si>
  <si>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</si>
  <si>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</si>
  <si>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</si>
  <si>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</si>
  <si>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</si>
  <si>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</si>
  <si>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</si>
  <si>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</si>
  <si>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</si>
  <si>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</si>
  <si>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</si>
  <si>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</si>
  <si>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</si>
  <si>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</si>
  <si>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</si>
  <si>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</si>
  <si>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</si>
  <si>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</si>
  <si>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</si>
  <si>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</si>
  <si>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</si>
  <si>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</si>
  <si>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</si>
  <si>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</si>
  <si>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</si>
  <si>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</si>
  <si>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</si>
  <si>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</si>
  <si>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</si>
  <si>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</si>
  <si>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</si>
  <si>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</si>
  <si>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</si>
  <si>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</si>
  <si>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</si>
  <si>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</si>
  <si>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</si>
  <si>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</si>
  <si>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</si>
  <si>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</si>
  <si>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</si>
  <si>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</si>
  <si>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</si>
  <si>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</si>
  <si>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</si>
  <si>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</si>
  <si>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</si>
  <si>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</si>
  <si>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</si>
  <si>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</si>
  <si>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</si>
  <si>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</si>
  <si>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</si>
  <si>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</si>
  <si>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</si>
  <si>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</si>
  <si>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</si>
  <si>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</si>
  <si>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</si>
  <si>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</si>
  <si>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</si>
  <si>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</si>
  <si>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</si>
  <si>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</si>
  <si>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</si>
  <si>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</si>
  <si>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</si>
  <si>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</si>
  <si>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</si>
  <si>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</si>
  <si>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</si>
  <si>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</si>
  <si>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</si>
  <si>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</si>
  <si>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</si>
  <si>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</si>
  <si>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</si>
  <si>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</si>
  <si>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</si>
  <si>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</si>
  <si>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</si>
  <si>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</si>
  <si>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</si>
  <si>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</si>
  <si>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</si>
  <si>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</si>
  <si>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</si>
  <si>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</si>
  <si>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</si>
  <si>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</si>
  <si>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</si>
  <si>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</si>
  <si>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</si>
  <si>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</si>
  <si>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</si>
  <si>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</si>
  <si>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</si>
  <si>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</si>
  <si>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</si>
  <si>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</si>
  <si>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</si>
  <si>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</si>
  <si>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</si>
  <si>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</si>
  <si>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</si>
  <si>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</si>
  <si>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</si>
  <si>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</si>
  <si>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</si>
  <si>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</si>
  <si>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</si>
  <si>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</si>
  <si>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</si>
  <si>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</si>
  <si>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</si>
  <si>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</si>
  <si>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</si>
  <si>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</si>
  <si>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</si>
  <si>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</si>
  <si>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</si>
  <si>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</si>
  <si>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</si>
  <si>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</si>
  <si>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</si>
  <si>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</si>
  <si>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</si>
  <si>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</si>
  <si>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</si>
  <si>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</si>
  <si>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</si>
  <si>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</si>
  <si>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</si>
  <si>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</si>
  <si>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</si>
  <si>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</si>
  <si>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</si>
  <si>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</si>
  <si>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</si>
  <si>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</si>
  <si>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</si>
  <si>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</si>
  <si>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</si>
  <si>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</si>
  <si>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</si>
  <si>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</si>
  <si>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</si>
  <si>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</si>
  <si>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</si>
  <si>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</si>
  <si>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</si>
  <si>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</si>
  <si>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</si>
  <si>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</si>
  <si>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</si>
  <si>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</si>
  <si>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</si>
  <si>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</si>
  <si>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</si>
  <si>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</si>
  <si>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</si>
  <si>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</si>
  <si>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</si>
  <si>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</si>
  <si>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</si>
  <si>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</si>
  <si>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</si>
  <si>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</si>
  <si>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</si>
  <si>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</si>
  <si>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</si>
  <si>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</si>
  <si>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</si>
  <si>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</si>
  <si>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</si>
  <si>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</si>
  <si>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</si>
  <si>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</si>
  <si>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</si>
  <si>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</si>
  <si>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</si>
  <si>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</si>
  <si>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</si>
  <si>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</si>
  <si>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</si>
  <si>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</si>
  <si>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</si>
  <si>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</si>
  <si>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</si>
  <si>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</si>
  <si>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</si>
  <si>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</si>
  <si>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</si>
  <si>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</si>
  <si>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</si>
  <si>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</si>
  <si>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</si>
  <si>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</si>
  <si>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</si>
  <si>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</si>
  <si>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</si>
  <si>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</si>
  <si>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</si>
  <si>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</si>
  <si>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</si>
  <si>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</si>
  <si>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</si>
  <si>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</si>
  <si>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</si>
  <si>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</si>
  <si>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</si>
  <si>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</si>
  <si>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</si>
  <si>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</si>
  <si>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</si>
  <si>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</si>
  <si>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</si>
  <si>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</si>
  <si>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</si>
  <si>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</si>
  <si>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</si>
  <si>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</si>
  <si>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</si>
  <si>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</si>
  <si>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</si>
  <si>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</si>
  <si>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</si>
  <si>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</si>
  <si>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</si>
  <si>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</si>
  <si>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</si>
  <si>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</si>
  <si>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</si>
  <si>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</si>
  <si>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</si>
  <si>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</si>
  <si>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</si>
  <si>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</si>
  <si>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</si>
  <si>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</si>
  <si>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</si>
  <si>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</si>
  <si>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</si>
  <si>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</si>
  <si>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</si>
  <si>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</si>
  <si>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</si>
  <si>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</si>
  <si>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</si>
  <si>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</si>
  <si>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</si>
  <si>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</si>
  <si>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</si>
  <si>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</si>
  <si>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</si>
  <si>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</si>
  <si>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</si>
  <si>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</si>
  <si>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</si>
  <si>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</si>
  <si>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</si>
  <si>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</si>
  <si>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</si>
  <si>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</si>
  <si>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</si>
  <si>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</si>
  <si>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</si>
  <si>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</si>
  <si>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</si>
  <si>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</si>
  <si>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</si>
  <si>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</si>
  <si>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</si>
  <si>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</si>
  <si>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</si>
  <si>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</si>
  <si>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</si>
  <si>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</si>
  <si>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</si>
  <si>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</si>
  <si>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</si>
  <si>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</si>
  <si>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</si>
  <si>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</si>
  <si>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</si>
  <si>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</si>
  <si>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</si>
  <si>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</si>
  <si>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</si>
  <si>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</si>
  <si>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</si>
  <si>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</si>
  <si>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</si>
  <si>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</si>
  <si>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</si>
  <si>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</si>
  <si>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</si>
  <si>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</si>
  <si>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</si>
  <si>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</si>
  <si>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</si>
  <si>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</si>
  <si>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</si>
  <si>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</si>
  <si>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</si>
  <si>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</si>
  <si>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</si>
  <si>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</si>
  <si>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</si>
  <si>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</si>
  <si>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</si>
  <si>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</si>
  <si>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</si>
  <si>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</si>
  <si>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</si>
  <si>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</si>
  <si>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</si>
  <si>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</si>
  <si>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</si>
  <si>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</si>
  <si>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</si>
  <si>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</si>
  <si>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</si>
  <si>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</si>
  <si>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</si>
  <si>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</si>
  <si>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</si>
  <si>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</si>
  <si>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</si>
  <si>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</si>
  <si>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</si>
  <si>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</si>
  <si>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</si>
  <si>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</si>
  <si>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</si>
  <si>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</si>
  <si>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</si>
  <si>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</si>
  <si>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</si>
  <si>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</si>
  <si>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</si>
  <si>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</si>
  <si>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</si>
  <si>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</si>
  <si>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</si>
  <si>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</si>
  <si>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</si>
  <si>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</si>
  <si>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</si>
  <si>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</si>
  <si>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</si>
  <si>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</si>
  <si>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</si>
  <si>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</si>
  <si>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</si>
  <si>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</si>
  <si>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</si>
  <si>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</si>
  <si>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</si>
  <si>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</si>
  <si>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</si>
  <si>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</si>
  <si>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</si>
  <si>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</si>
  <si>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</si>
  <si>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</si>
  <si>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</si>
  <si>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</si>
  <si>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</si>
  <si>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</si>
  <si>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</si>
  <si>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</si>
  <si>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</si>
  <si>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</si>
  <si>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</si>
  <si>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</si>
  <si>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</si>
  <si>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</si>
  <si>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</si>
  <si>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</si>
  <si>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</si>
  <si>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</si>
  <si>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</si>
  <si>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</si>
  <si>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</si>
  <si>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</si>
  <si>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</si>
  <si>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</si>
  <si>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</si>
  <si>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</si>
  <si>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</si>
  <si>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</si>
  <si>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</si>
  <si>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</si>
  <si>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</si>
  <si>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</si>
  <si>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</si>
  <si>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</si>
  <si>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</si>
  <si>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</si>
  <si>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</si>
  <si>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</si>
  <si>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</si>
  <si>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</si>
  <si>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</si>
  <si>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</si>
  <si>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</si>
  <si>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</si>
  <si>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</si>
  <si>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</si>
  <si>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</si>
  <si>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</si>
  <si>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</si>
  <si>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</si>
  <si>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</si>
  <si>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</si>
  <si>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</si>
  <si>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</si>
  <si>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</si>
  <si>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</si>
  <si>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</si>
  <si>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</si>
  <si>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</si>
  <si>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</si>
  <si>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</si>
  <si>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</si>
  <si>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</si>
  <si>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</si>
  <si>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</si>
  <si>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</si>
  <si>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</si>
  <si>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</si>
  <si>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</si>
  <si>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</si>
  <si>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</si>
  <si>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</si>
  <si>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</si>
  <si>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</si>
  <si>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</si>
  <si>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</si>
  <si>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</si>
  <si>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</si>
  <si>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</si>
  <si>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</si>
  <si>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</si>
  <si>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</si>
  <si>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</si>
  <si>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</si>
  <si>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</si>
  <si>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</si>
  <si>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</si>
  <si>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</si>
  <si>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</si>
  <si>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</si>
  <si>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</si>
  <si>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</si>
  <si>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</si>
  <si>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</si>
  <si>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</si>
  <si>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</si>
  <si>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</si>
  <si>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</si>
  <si>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</si>
  <si>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</si>
  <si>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</si>
  <si>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</si>
  <si>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</si>
  <si>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</si>
  <si>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</si>
  <si>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</si>
  <si>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</si>
  <si>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</si>
  <si>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</si>
  <si>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</si>
  <si>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</si>
  <si>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</si>
  <si>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</si>
  <si>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</si>
  <si>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</si>
  <si>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</si>
  <si>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</si>
  <si>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</si>
  <si>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</si>
  <si>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</si>
  <si>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</si>
  <si>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</si>
  <si>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</si>
  <si>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</si>
  <si>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</si>
  <si>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</si>
  <si>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</si>
  <si>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</si>
  <si>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</si>
  <si>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</si>
  <si>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</si>
  <si>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</si>
  <si>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</si>
  <si>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</si>
  <si>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</si>
  <si>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</si>
  <si>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</si>
  <si>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</si>
  <si>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</si>
  <si>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</si>
  <si>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</si>
  <si>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</si>
  <si>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</si>
  <si>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</si>
  <si>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</si>
  <si>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</si>
  <si>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</si>
  <si>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</si>
  <si>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</si>
  <si>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</si>
  <si>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</si>
  <si>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</si>
  <si>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</si>
  <si>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</si>
  <si>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</si>
  <si>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</si>
  <si>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</si>
  <si>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</si>
  <si>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</si>
  <si>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</si>
  <si>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</si>
  <si>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</si>
  <si>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</si>
  <si>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</si>
  <si>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</si>
  <si>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</si>
  <si>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</si>
  <si>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</si>
  <si>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</si>
  <si>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</si>
  <si>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</si>
  <si>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</si>
  <si>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</si>
  <si>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</si>
  <si>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</si>
  <si>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</si>
  <si>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</si>
  <si>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</si>
  <si>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</si>
  <si>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</si>
  <si>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</si>
  <si>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</si>
  <si>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</si>
  <si>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</si>
  <si>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</si>
  <si>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</si>
  <si>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</si>
  <si>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</si>
  <si>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</si>
  <si>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</si>
  <si>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</si>
  <si>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</si>
  <si>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</si>
  <si>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</si>
  <si>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</si>
  <si>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</si>
  <si>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</si>
  <si>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</si>
  <si>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</si>
  <si>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</si>
  <si>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</si>
  <si>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</si>
  <si>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</si>
  <si>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</si>
  <si>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</si>
  <si>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</si>
  <si>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</si>
  <si>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</si>
  <si>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</si>
  <si>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</si>
  <si>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</si>
  <si>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</si>
  <si>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</si>
  <si>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</si>
  <si>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</si>
  <si>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</si>
  <si>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</si>
  <si>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</si>
  <si>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</si>
  <si>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</si>
  <si>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</si>
  <si>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</si>
  <si>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</si>
  <si>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</si>
  <si>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</si>
  <si>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</si>
  <si>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</si>
  <si>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</si>
  <si>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</si>
  <si>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</si>
  <si>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</si>
  <si>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</si>
  <si>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</si>
  <si>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</si>
  <si>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</si>
  <si>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</si>
  <si>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</si>
  <si>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</si>
  <si>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</si>
  <si>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</si>
  <si>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</si>
  <si>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</si>
  <si>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</si>
  <si>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</si>
  <si>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</si>
  <si>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</si>
  <si>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</si>
  <si>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</si>
  <si>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</si>
  <si>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</si>
  <si>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</si>
  <si>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</si>
  <si>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</si>
  <si>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</si>
  <si>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</si>
  <si>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</si>
  <si>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</si>
  <si>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</si>
  <si>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</si>
  <si>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</si>
  <si>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</si>
  <si>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</si>
  <si>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</si>
  <si>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</si>
  <si>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</si>
  <si>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</si>
  <si>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</si>
  <si>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</si>
  <si>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</si>
  <si>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</si>
  <si>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</si>
  <si>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</si>
  <si>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</si>
  <si>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</si>
  <si>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</si>
  <si>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</si>
  <si>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</si>
  <si>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</si>
  <si>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</si>
  <si>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</si>
  <si>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</si>
  <si>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</si>
  <si>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</si>
  <si>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</si>
  <si>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</si>
  <si>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</si>
  <si>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</si>
  <si>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</si>
  <si>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</si>
  <si>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</si>
  <si>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</si>
  <si>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</si>
  <si>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</si>
  <si>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</si>
  <si>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</si>
  <si>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</si>
  <si>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</si>
  <si>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</si>
  <si>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</si>
  <si>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</si>
  <si>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</si>
  <si>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</si>
  <si>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</si>
  <si>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</si>
  <si>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</si>
  <si>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</si>
  <si>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</si>
  <si>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</si>
  <si>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</si>
  <si>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</si>
  <si>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</si>
  <si>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</si>
  <si>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</si>
  <si>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</si>
  <si>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</si>
  <si>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</si>
  <si>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</si>
  <si>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</si>
  <si>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</si>
  <si>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</si>
  <si>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</si>
  <si>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</si>
  <si>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</si>
  <si>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</si>
  <si>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</si>
  <si>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</si>
  <si>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</si>
  <si>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</si>
  <si>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</si>
  <si>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</si>
  <si>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</si>
  <si>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</si>
  <si>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</si>
  <si>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</si>
  <si>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</si>
  <si>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</si>
  <si>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</si>
  <si>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</si>
  <si>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</si>
  <si>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</si>
  <si>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</si>
  <si>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</si>
  <si>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</si>
  <si>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</si>
  <si>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</si>
  <si>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</si>
  <si>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</si>
  <si>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</si>
  <si>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</si>
  <si>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</si>
  <si>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</si>
  <si>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</si>
  <si>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</si>
  <si>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</si>
  <si>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</si>
  <si>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</si>
  <si>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</si>
  <si>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</si>
  <si>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</si>
  <si>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</si>
  <si>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</si>
  <si>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</si>
  <si>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</si>
  <si>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</si>
  <si>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</si>
  <si>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</si>
  <si>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</si>
  <si>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</si>
  <si>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</si>
  <si>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</si>
  <si>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</si>
  <si>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</si>
  <si>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</si>
  <si>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</si>
  <si>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</si>
  <si>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</si>
  <si>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</si>
  <si>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</si>
  <si>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</si>
  <si>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</si>
  <si>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</si>
  <si>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</si>
  <si>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</si>
  <si>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</si>
  <si>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</si>
  <si>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</si>
  <si>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</si>
  <si>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</si>
  <si>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</si>
  <si>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</si>
  <si>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</si>
  <si>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</si>
  <si>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</si>
  <si>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</si>
  <si>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</si>
  <si>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</si>
  <si>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</si>
  <si>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</si>
  <si>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</si>
  <si>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</si>
  <si>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</si>
  <si>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</si>
  <si>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</si>
  <si>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</si>
  <si>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</si>
  <si>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</si>
  <si>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</si>
  <si>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</si>
  <si>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</si>
  <si>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</si>
  <si>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</si>
  <si>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</si>
  <si>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</si>
  <si>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</si>
  <si>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</si>
  <si>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</si>
  <si>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</si>
  <si>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</si>
  <si>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</si>
  <si>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</si>
  <si>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</si>
  <si>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</si>
  <si>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</si>
  <si>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</si>
  <si>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</si>
  <si>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</si>
  <si>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</si>
  <si>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</si>
  <si>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</si>
  <si>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</si>
  <si>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</si>
  <si>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</si>
  <si>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</si>
  <si>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</si>
  <si>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</si>
  <si>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</si>
  <si>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</si>
  <si>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</si>
  <si>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</si>
  <si>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</si>
  <si>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</si>
  <si>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</si>
  <si>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</si>
  <si>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</si>
  <si>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</si>
  <si>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</si>
  <si>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</si>
  <si>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</si>
  <si>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</si>
  <si>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</si>
  <si>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</si>
  <si>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</si>
  <si>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</si>
  <si>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</si>
  <si>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</si>
  <si>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</si>
  <si>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</si>
  <si>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</si>
  <si>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</si>
  <si>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</si>
  <si>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</si>
  <si>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</si>
  <si>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</si>
  <si>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</si>
  <si>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</si>
  <si>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</si>
  <si>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</si>
  <si>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</si>
  <si>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</si>
  <si>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</si>
  <si>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</si>
  <si>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</si>
  <si>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</si>
  <si>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</si>
  <si>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</si>
  <si>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</si>
  <si>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</si>
  <si>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</si>
  <si>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</si>
  <si>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</si>
  <si>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</si>
  <si>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</si>
  <si>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</si>
  <si>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</si>
  <si>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</si>
  <si>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</si>
  <si>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</si>
  <si>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</si>
  <si>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</si>
  <si>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</si>
  <si>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</si>
  <si>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</si>
  <si>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</si>
  <si>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</si>
  <si>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</si>
  <si>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</si>
  <si>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</si>
  <si>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</si>
  <si>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</si>
  <si>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</si>
  <si>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</si>
  <si>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</si>
  <si>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</si>
  <si>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</si>
  <si>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</si>
  <si>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</si>
  <si>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</si>
  <si>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</si>
  <si>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</si>
  <si>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</si>
  <si>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</si>
  <si>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</si>
  <si>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</si>
  <si>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</si>
  <si>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</si>
  <si>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</si>
  <si>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</si>
  <si>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</si>
  <si>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</si>
  <si>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</si>
  <si>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</si>
  <si>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</si>
  <si>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</si>
  <si>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</si>
  <si>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</si>
  <si>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</si>
  <si>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</si>
  <si>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</si>
  <si>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</si>
  <si>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</si>
  <si>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</si>
  <si>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</si>
  <si>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</si>
  <si>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</si>
  <si>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</si>
  <si>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</si>
  <si>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</si>
  <si>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</si>
  <si>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</si>
  <si>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</si>
  <si>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</si>
  <si>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</si>
  <si>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</si>
  <si>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</si>
  <si>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</si>
  <si>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</si>
  <si>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</si>
  <si>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</si>
  <si>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</si>
  <si>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</si>
  <si>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</si>
  <si>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</si>
  <si>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</si>
  <si>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</si>
  <si>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</si>
  <si>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</si>
  <si>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</si>
  <si>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</si>
  <si>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</si>
  <si>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</si>
  <si>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</si>
  <si>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</si>
  <si>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</si>
  <si>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</si>
  <si>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</si>
  <si>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</si>
  <si>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</si>
  <si>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</si>
  <si>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</si>
  <si>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</si>
  <si>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</si>
  <si>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</si>
  <si>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</si>
  <si>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</si>
  <si>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</si>
  <si>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</si>
  <si>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</si>
  <si>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</si>
  <si>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</si>
  <si>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</si>
  <si>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</si>
  <si>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</si>
  <si>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</si>
  <si>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</si>
  <si>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</si>
  <si>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</si>
  <si>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</si>
  <si>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</si>
  <si>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</si>
  <si>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</si>
  <si>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</si>
  <si>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</si>
  <si>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</si>
  <si>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</si>
  <si>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</si>
  <si>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</si>
  <si>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</si>
  <si>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</si>
  <si>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</si>
  <si>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</si>
  <si>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</si>
  <si>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</si>
  <si>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</si>
  <si>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</si>
  <si>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</si>
  <si>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</si>
  <si>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</si>
  <si>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</si>
  <si>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</si>
  <si>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</si>
  <si>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</si>
  <si>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</si>
  <si>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</si>
  <si>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</si>
  <si>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</si>
  <si>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</si>
  <si>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</si>
  <si>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</si>
  <si>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</si>
  <si>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</si>
  <si>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</si>
  <si>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</si>
  <si>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</si>
  <si>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</si>
  <si>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</si>
  <si>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</si>
  <si>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</si>
  <si>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</si>
  <si>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</si>
  <si>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</si>
  <si>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</si>
  <si>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</si>
  <si>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</si>
  <si>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</si>
  <si>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</si>
  <si>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</si>
  <si>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</si>
  <si>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</si>
  <si>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</si>
  <si>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</si>
  <si>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</si>
  <si>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</si>
  <si>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</si>
  <si>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</si>
  <si>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</si>
  <si>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</si>
  <si>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</si>
  <si>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</si>
  <si>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</si>
  <si>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</si>
  <si>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</si>
  <si>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</si>
  <si>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</si>
  <si>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</si>
  <si>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</si>
  <si>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</si>
  <si>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</si>
  <si>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</si>
  <si>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</si>
  <si>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</si>
  <si>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</si>
  <si>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</si>
  <si>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</si>
  <si>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</si>
  <si>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</si>
  <si>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</si>
  <si>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</si>
  <si>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</si>
  <si>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</si>
  <si>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</si>
  <si>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</si>
  <si>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</si>
  <si>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</si>
  <si>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</si>
  <si>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</si>
  <si>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</si>
  <si>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</si>
  <si>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</si>
  <si>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</si>
  <si>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</si>
  <si>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</si>
  <si>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</si>
  <si>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</si>
  <si>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</si>
  <si>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</si>
  <si>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</si>
  <si>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</si>
  <si>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</si>
  <si>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</si>
  <si>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</si>
  <si>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</si>
  <si>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</si>
  <si>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</si>
  <si>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</si>
  <si>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</si>
  <si>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</si>
  <si>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</si>
  <si>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</si>
  <si>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</si>
  <si>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</si>
  <si>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</si>
  <si>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</si>
  <si>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</si>
  <si>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</si>
  <si>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</si>
  <si>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</si>
  <si>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</si>
  <si>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</si>
  <si>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</si>
  <si>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</si>
  <si>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</si>
  <si>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</si>
  <si>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</si>
  <si>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</si>
  <si>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</si>
  <si>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</si>
  <si>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</si>
  <si>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</si>
  <si>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</si>
  <si>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</si>
  <si>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</si>
  <si>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</si>
  <si>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</si>
  <si>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</si>
  <si>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</si>
  <si>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</si>
  <si>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</si>
  <si>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</si>
  <si>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</si>
  <si>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</si>
  <si>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</si>
  <si>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</si>
  <si>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</si>
  <si>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</si>
  <si>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</si>
  <si>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</si>
  <si>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</si>
  <si>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</si>
  <si>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</si>
  <si>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</si>
  <si>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</si>
  <si>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</si>
  <si>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</si>
  <si>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</si>
  <si>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</si>
  <si>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</si>
  <si>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</si>
  <si>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</si>
  <si>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</si>
  <si>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</si>
  <si>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</si>
  <si>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</si>
  <si>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</si>
  <si>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</si>
  <si>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</si>
  <si>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</si>
  <si>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</si>
  <si>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</si>
  <si>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</si>
  <si>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</si>
  <si>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</si>
  <si>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</si>
  <si>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</si>
  <si>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</si>
  <si>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</si>
  <si>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</si>
  <si>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</si>
  <si>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</si>
  <si>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</si>
  <si>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</si>
  <si>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</si>
  <si>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</si>
  <si>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</si>
  <si>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</si>
  <si>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</si>
  <si>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</si>
  <si>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</si>
  <si>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</si>
  <si>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</si>
  <si>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</si>
  <si>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</si>
  <si>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</si>
  <si>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</si>
  <si>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</si>
  <si>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</si>
  <si>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</si>
  <si>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</si>
  <si>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</si>
  <si>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</si>
  <si>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</si>
  <si>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</si>
  <si>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</si>
  <si>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</si>
  <si>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</si>
  <si>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</si>
  <si>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</si>
  <si>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</si>
  <si>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</si>
  <si>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</si>
  <si>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</si>
  <si>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</si>
  <si>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</si>
  <si>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</si>
  <si>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</si>
  <si>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</si>
  <si>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</si>
  <si>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</si>
  <si>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</si>
  <si>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</si>
  <si>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</si>
  <si>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</si>
  <si>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</si>
  <si>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</si>
  <si>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</si>
  <si>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</si>
  <si>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</si>
  <si>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</si>
  <si>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</si>
  <si>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</si>
  <si>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</si>
  <si>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</si>
  <si>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</si>
  <si>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</si>
  <si>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</si>
  <si>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</si>
  <si>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</si>
  <si>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</si>
  <si>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</si>
  <si>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</si>
  <si>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</si>
  <si>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</si>
  <si>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</si>
  <si>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</si>
  <si>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</si>
  <si>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</si>
  <si>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</si>
  <si>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</si>
  <si>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</si>
  <si>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</si>
  <si>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</si>
  <si>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</si>
  <si>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</si>
  <si>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</si>
  <si>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</si>
  <si>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</si>
  <si>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</si>
  <si>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</si>
  <si>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</si>
  <si>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</si>
  <si>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</si>
  <si>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</si>
  <si>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</si>
  <si>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</si>
  <si>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</si>
  <si>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</si>
  <si>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</si>
  <si>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</si>
  <si>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</si>
  <si>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</si>
  <si>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</si>
  <si>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</si>
  <si>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</si>
  <si>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</si>
  <si>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</si>
  <si>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</si>
  <si>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</si>
  <si>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</si>
  <si>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</si>
  <si>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</si>
  <si>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</si>
  <si>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</si>
  <si>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</si>
  <si>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</si>
  <si>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</si>
  <si>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</si>
  <si>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</si>
  <si>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</si>
  <si>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</si>
  <si>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</si>
  <si>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</si>
  <si>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</si>
  <si>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</si>
  <si>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</si>
  <si>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</si>
  <si>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</si>
  <si>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</si>
  <si>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</si>
  <si>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</si>
  <si>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</si>
  <si>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</si>
  <si>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</si>
  <si>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</si>
  <si>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</si>
  <si>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</si>
  <si>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</si>
  <si>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</si>
  <si>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</si>
  <si>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</si>
  <si>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</si>
  <si>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</si>
  <si>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</si>
  <si>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</si>
  <si>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</si>
  <si>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</si>
  <si>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</si>
  <si>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</si>
  <si>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</si>
  <si>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</si>
  <si>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</si>
  <si>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</si>
  <si>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</si>
  <si>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</si>
  <si>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</si>
  <si>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</si>
  <si>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</si>
  <si>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</si>
  <si>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</si>
  <si>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</si>
  <si>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</si>
  <si>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</si>
  <si>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</si>
  <si>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</si>
  <si>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</si>
  <si>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</si>
  <si>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</si>
  <si>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</si>
  <si>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</si>
  <si>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</si>
  <si>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</si>
  <si>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</si>
  <si>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</si>
  <si>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</si>
  <si>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</si>
  <si>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</si>
  <si>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</si>
  <si>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</si>
  <si>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</si>
  <si>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</si>
  <si>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</si>
  <si>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</si>
  <si>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</si>
  <si>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</si>
  <si>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</si>
  <si>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</si>
  <si>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</si>
  <si>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</si>
  <si>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</si>
  <si>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</si>
  <si>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</si>
  <si>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</si>
  <si>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</si>
  <si>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</si>
  <si>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</si>
  <si>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</si>
  <si>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</si>
  <si>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</si>
  <si>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</si>
  <si>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</si>
  <si>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</si>
  <si>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</si>
  <si>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</si>
  <si>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</si>
  <si>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</si>
  <si>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</si>
  <si>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</si>
  <si>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</si>
  <si>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</si>
  <si>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</si>
  <si>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</si>
  <si>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</si>
  <si>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</si>
  <si>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</si>
  <si>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</si>
  <si>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</si>
  <si>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</si>
  <si>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</si>
  <si>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</si>
  <si>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</si>
  <si>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</si>
  <si>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</si>
  <si>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</si>
  <si>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</si>
  <si>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</si>
  <si>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</si>
  <si>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</si>
  <si>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</si>
  <si>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</si>
  <si>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</si>
  <si>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</si>
  <si>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</si>
  <si>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</si>
  <si>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</si>
  <si>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</si>
  <si>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</si>
  <si>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</si>
  <si>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</si>
  <si>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</si>
  <si>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</si>
  <si>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</si>
  <si>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</si>
  <si>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</si>
  <si>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</si>
  <si>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</si>
  <si>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</si>
  <si>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</si>
  <si>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</si>
  <si>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</si>
  <si>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</si>
  <si>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</si>
  <si>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</si>
  <si>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</si>
  <si>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</si>
  <si>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</si>
  <si>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</si>
  <si>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</si>
  <si>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</si>
  <si>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</si>
  <si>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</si>
  <si>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</si>
  <si>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</si>
  <si>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</si>
  <si>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</si>
  <si>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</si>
  <si>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</si>
  <si>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</si>
  <si>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</si>
  <si>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</si>
  <si>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</si>
  <si>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</si>
  <si>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</si>
  <si>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</si>
  <si>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</si>
  <si>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</si>
  <si>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</si>
  <si>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</si>
  <si>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</si>
  <si>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</si>
  <si>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</si>
  <si>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</si>
  <si>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</si>
  <si>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</si>
  <si>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</si>
  <si>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</si>
  <si>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</si>
  <si>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</si>
  <si>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</si>
  <si>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</si>
  <si>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</si>
  <si>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</si>
  <si>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</si>
  <si>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</si>
  <si>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</si>
  <si>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</si>
  <si>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</si>
  <si>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</si>
  <si>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</si>
  <si>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</si>
  <si>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</si>
  <si>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</si>
  <si>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</si>
  <si>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</si>
  <si>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</si>
  <si>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</si>
  <si>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</si>
  <si>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</si>
  <si>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</si>
  <si>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</si>
  <si>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</si>
  <si>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</si>
  <si>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</si>
  <si>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</si>
  <si>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</si>
  <si>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</si>
  <si>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</si>
  <si>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</si>
  <si>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</si>
  <si>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</si>
  <si>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</si>
  <si>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</si>
  <si>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</si>
  <si>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</si>
  <si>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</si>
  <si>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</si>
  <si>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</si>
  <si>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</si>
  <si>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</si>
  <si>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</si>
  <si>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</si>
  <si>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</si>
  <si>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</si>
  <si>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</si>
  <si>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</si>
  <si>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</si>
  <si>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</si>
  <si>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</si>
  <si>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</si>
  <si>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</si>
  <si>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</si>
  <si>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</si>
  <si>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</si>
  <si>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</si>
  <si>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</si>
  <si>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</si>
  <si>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</si>
  <si>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</si>
  <si>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</si>
  <si>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</si>
  <si>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</si>
  <si>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</si>
  <si>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</si>
  <si>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</si>
  <si>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</si>
  <si>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</si>
  <si>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</si>
  <si>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</si>
  <si>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</si>
  <si>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</si>
  <si>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</si>
  <si>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</si>
  <si>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</si>
  <si>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</si>
  <si>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</si>
  <si>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</si>
  <si>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</si>
  <si>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</si>
  <si>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</si>
  <si>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</si>
  <si>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</si>
  <si>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</si>
  <si>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</si>
  <si>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</si>
  <si>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</si>
  <si>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</si>
  <si>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</si>
  <si>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</si>
  <si>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</si>
  <si>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</si>
  <si>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</si>
  <si>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</si>
  <si>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</si>
  <si>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</si>
  <si>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</si>
  <si>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</si>
  <si>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</si>
  <si>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</si>
  <si>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</si>
  <si>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</si>
  <si>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</si>
  <si>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</si>
  <si>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</si>
  <si>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</si>
  <si>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</si>
  <si>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</si>
  <si>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</si>
  <si>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</si>
  <si>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</si>
  <si>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</si>
  <si>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</si>
  <si>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</si>
  <si>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</si>
  <si>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</si>
  <si>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</si>
  <si>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</si>
  <si>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</si>
  <si>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</si>
  <si>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</si>
  <si>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</si>
  <si>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</si>
  <si>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</si>
  <si>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</si>
  <si>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</si>
  <si>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</si>
  <si>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</si>
  <si>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</si>
  <si>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</si>
  <si>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</si>
  <si>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</si>
  <si>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</si>
  <si>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</si>
  <si>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</si>
  <si>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</si>
  <si>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</si>
  <si>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</si>
  <si>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</si>
  <si>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</si>
  <si>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</si>
  <si>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</si>
  <si>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</si>
  <si>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</si>
  <si>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</si>
  <si>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</si>
  <si>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</si>
  <si>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</si>
  <si>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</si>
  <si>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</si>
  <si>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</si>
  <si>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</si>
  <si>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</si>
  <si>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</si>
  <si>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</si>
  <si>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</si>
  <si>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</si>
  <si>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</si>
  <si>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</si>
  <si>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</si>
  <si>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</si>
  <si>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</si>
  <si>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</si>
  <si>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</si>
  <si>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</si>
  <si>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</si>
  <si>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</si>
  <si>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</si>
  <si>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</si>
  <si>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</si>
  <si>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</si>
  <si>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</si>
  <si>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</si>
  <si>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</si>
  <si>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</si>
  <si>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</si>
  <si>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</si>
  <si>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</si>
  <si>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</si>
  <si>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</si>
  <si>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</si>
  <si>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</si>
  <si>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</si>
  <si>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</si>
  <si>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</si>
  <si>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</si>
  <si>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</si>
  <si>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</si>
  <si>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</si>
  <si>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</si>
  <si>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</si>
  <si>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</si>
  <si>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</si>
  <si>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</si>
  <si>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</si>
  <si>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</si>
  <si>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</si>
  <si>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</si>
  <si>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</si>
  <si>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</si>
  <si>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</si>
  <si>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</si>
  <si>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</si>
  <si>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</si>
  <si>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</si>
  <si>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</si>
  <si>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</si>
  <si>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</si>
  <si>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</si>
  <si>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</si>
  <si>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</si>
  <si>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</si>
  <si>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</si>
  <si>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</si>
  <si>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</si>
  <si>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</si>
  <si>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</si>
  <si>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</si>
  <si>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</si>
  <si>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</si>
  <si>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</si>
  <si>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</si>
  <si>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</si>
  <si>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</si>
  <si>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</si>
  <si>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</si>
  <si>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</si>
  <si>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</si>
  <si>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</si>
  <si>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</si>
  <si>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</si>
  <si>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</si>
  <si>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</si>
  <si>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</si>
  <si>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</si>
  <si>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</si>
  <si>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</si>
  <si>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</si>
  <si>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</si>
  <si>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</si>
  <si>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</si>
  <si>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</si>
  <si>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</si>
  <si>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</si>
  <si>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</si>
  <si>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</si>
  <si>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</si>
  <si>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</si>
  <si>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</si>
  <si>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</si>
  <si>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</si>
  <si>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</si>
  <si>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</si>
  <si>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</si>
  <si>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</si>
  <si>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</si>
  <si>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</si>
  <si>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</si>
  <si>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</si>
  <si>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</si>
  <si>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</si>
  <si>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</si>
  <si>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</si>
  <si>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</si>
  <si>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</si>
  <si>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</si>
  <si>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</si>
  <si>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</si>
  <si>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</si>
  <si>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</si>
  <si>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</si>
  <si>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</si>
  <si>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</si>
  <si>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</si>
  <si>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</si>
  <si>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</si>
  <si>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</si>
  <si>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</si>
  <si>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</si>
  <si>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</si>
  <si>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</si>
  <si>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</si>
  <si>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</si>
  <si>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</si>
  <si>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</si>
  <si>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</si>
  <si>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</si>
  <si>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</si>
  <si>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</si>
  <si>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</si>
  <si>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</si>
  <si>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</si>
  <si>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</si>
  <si>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</si>
  <si>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</si>
  <si>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</si>
  <si>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</si>
  <si>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</si>
  <si>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</si>
  <si>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</si>
  <si>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</si>
  <si>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</si>
  <si>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</si>
  <si>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</si>
  <si>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</si>
  <si>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</si>
  <si>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</si>
  <si>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</si>
  <si>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</si>
  <si>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</si>
  <si>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</si>
  <si>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</si>
  <si>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</si>
  <si>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</si>
  <si>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</si>
  <si>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</si>
  <si>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</si>
  <si>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</si>
  <si>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</si>
  <si>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</si>
  <si>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</si>
  <si>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</si>
  <si>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</si>
  <si>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</si>
  <si>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</si>
  <si>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</si>
  <si>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</si>
  <si>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</si>
  <si>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</si>
  <si>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</si>
  <si>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</si>
  <si>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</si>
  <si>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</si>
  <si>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</si>
  <si>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</si>
  <si>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</si>
  <si>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</si>
  <si>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</si>
  <si>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</si>
  <si>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</si>
  <si>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</si>
  <si>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</si>
  <si>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</si>
  <si>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</si>
  <si>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</si>
  <si>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</si>
  <si>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</si>
  <si>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</si>
  <si>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</si>
  <si>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</si>
  <si>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</si>
  <si>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</si>
  <si>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</si>
  <si>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</si>
  <si>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</si>
  <si>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</si>
  <si>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</si>
  <si>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</si>
  <si>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</si>
  <si>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</si>
  <si>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</si>
  <si>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</si>
  <si>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</si>
  <si>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</si>
  <si>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</si>
  <si>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</si>
  <si>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</si>
  <si>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</si>
  <si>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</si>
  <si>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</si>
  <si>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</si>
  <si>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</si>
  <si>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</si>
  <si>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</si>
  <si>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</si>
  <si>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</si>
  <si>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</si>
  <si>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</si>
  <si>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</si>
  <si>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</si>
  <si>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</si>
  <si>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</si>
  <si>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</si>
  <si>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</si>
  <si>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</si>
  <si>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</si>
  <si>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</si>
  <si>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</si>
  <si>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</si>
  <si>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</si>
  <si>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</si>
  <si>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</si>
  <si>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</si>
  <si>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</si>
  <si>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</si>
  <si>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</si>
  <si>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</si>
  <si>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</si>
  <si>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</si>
  <si>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</si>
  <si>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</si>
  <si>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</si>
  <si>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</si>
  <si>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</si>
  <si>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</si>
  <si>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</si>
  <si>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</si>
  <si>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</si>
  <si>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</si>
  <si>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</si>
  <si>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</si>
  <si>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</si>
  <si>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</si>
  <si>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</si>
  <si>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</si>
  <si>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</si>
  <si>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</si>
  <si>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</si>
  <si>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</si>
  <si>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</si>
  <si>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</si>
  <si>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</si>
  <si>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</si>
  <si>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</si>
  <si>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</si>
  <si>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</si>
  <si>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</si>
  <si>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</si>
  <si>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</si>
  <si>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</si>
  <si>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</si>
  <si>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</si>
  <si>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</si>
  <si>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</si>
  <si>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</si>
  <si>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</si>
  <si>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</si>
  <si>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</si>
  <si>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</si>
  <si>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</si>
  <si>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</si>
  <si>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</si>
  <si>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</si>
  <si>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</si>
  <si>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</si>
  <si>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</si>
  <si>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</si>
  <si>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</si>
  <si>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</si>
  <si>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</si>
  <si>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</si>
  <si>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</si>
  <si>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</si>
  <si>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</si>
  <si>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</si>
  <si>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</si>
  <si>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</si>
  <si>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</si>
  <si>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</si>
  <si>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</si>
  <si>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</si>
  <si>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</si>
  <si>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</si>
  <si>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</si>
  <si>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</si>
  <si>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</si>
  <si>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</si>
  <si>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</si>
  <si>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</si>
  <si>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</si>
  <si>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</si>
  <si>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</si>
  <si>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</si>
  <si>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</si>
  <si>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</si>
  <si>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</si>
  <si>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</si>
  <si>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</si>
  <si>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</si>
  <si>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</si>
  <si>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</si>
  <si>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</si>
  <si>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</si>
  <si>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</si>
  <si>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</si>
  <si>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</si>
  <si>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</si>
  <si>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</si>
  <si>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</si>
  <si>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</si>
  <si>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</si>
  <si>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</si>
  <si>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</si>
  <si>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</si>
  <si>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</si>
  <si>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</si>
  <si>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</si>
  <si>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</si>
  <si>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</si>
  <si>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</si>
  <si>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</si>
  <si>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</si>
  <si>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</si>
  <si>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</si>
  <si>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</si>
  <si>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</si>
  <si>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</si>
  <si>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</si>
  <si>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</si>
  <si>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</si>
  <si>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</si>
  <si>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</si>
  <si>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</si>
  <si>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</si>
  <si>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</si>
  <si>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</si>
  <si>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</si>
  <si>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</si>
  <si>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</si>
  <si>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</si>
  <si>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</si>
  <si>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</si>
  <si>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</si>
  <si>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</si>
  <si>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</si>
  <si>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</si>
  <si>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</si>
  <si>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</si>
  <si>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</si>
  <si>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</si>
  <si>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</si>
  <si>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</si>
  <si>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</si>
  <si>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</si>
  <si>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</si>
  <si>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</si>
  <si>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</si>
  <si>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</si>
  <si>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</si>
  <si>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</si>
  <si>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</si>
  <si>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</si>
  <si>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</si>
  <si>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</si>
  <si>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</si>
  <si>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</si>
  <si>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</si>
  <si>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</si>
  <si>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</si>
  <si>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</si>
  <si>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</si>
  <si>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</si>
  <si>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</si>
  <si>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</si>
  <si>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</si>
  <si>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</si>
  <si>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</si>
  <si>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</si>
  <si>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</si>
  <si>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</si>
  <si>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</si>
  <si>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</si>
  <si>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</si>
  <si>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</si>
  <si>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</si>
  <si>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</si>
  <si>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</si>
  <si>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</si>
  <si>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</si>
  <si>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</si>
  <si>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</si>
  <si>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</si>
  <si>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</si>
  <si>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</si>
  <si>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</si>
  <si>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</si>
  <si>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</si>
  <si>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</si>
  <si>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</si>
  <si>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</si>
  <si>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</si>
  <si>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</si>
  <si>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</si>
  <si>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</si>
  <si>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</si>
  <si>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</si>
  <si>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</si>
  <si>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</si>
  <si>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</si>
  <si>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</si>
  <si>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</si>
  <si>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</si>
  <si>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</si>
  <si>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</si>
  <si>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</si>
  <si>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</si>
  <si>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</si>
  <si>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</si>
  <si>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</si>
  <si>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</si>
  <si>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</si>
  <si>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</si>
  <si>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</si>
  <si>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</si>
  <si>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</si>
  <si>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</si>
  <si>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</si>
  <si>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</si>
  <si>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</si>
  <si>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</si>
  <si>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</si>
  <si>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</si>
  <si>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</si>
  <si>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</si>
  <si>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</si>
  <si>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</si>
  <si>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</si>
  <si>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</si>
  <si>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</si>
  <si>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</si>
  <si>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</si>
  <si>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</si>
  <si>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</si>
  <si>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</si>
  <si>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</si>
  <si>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</si>
  <si>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</si>
  <si>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</si>
  <si>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</si>
  <si>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</si>
  <si>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</si>
  <si>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</si>
  <si>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</si>
  <si>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</si>
  <si>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</si>
  <si>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</si>
  <si>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</si>
  <si>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</si>
  <si>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</si>
  <si>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</si>
  <si>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</si>
  <si>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</si>
  <si>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</si>
  <si>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</si>
  <si>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</si>
  <si>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</si>
  <si>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</si>
  <si>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</si>
  <si>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</si>
  <si>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</si>
  <si>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</si>
  <si>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</si>
  <si>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</si>
  <si>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</si>
  <si>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</si>
  <si>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</si>
  <si>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</si>
  <si>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</si>
  <si>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</si>
  <si>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</si>
  <si>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</si>
  <si>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</si>
  <si>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</si>
  <si>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</si>
  <si>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</si>
  <si>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</si>
  <si>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</si>
  <si>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</si>
  <si>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</si>
  <si>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</si>
  <si>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</si>
  <si>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</si>
  <si>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</si>
  <si>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</si>
  <si>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</si>
  <si>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</si>
  <si>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</si>
  <si>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</si>
  <si>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</si>
  <si>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</si>
  <si>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</si>
  <si>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</si>
  <si>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</si>
  <si>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</si>
  <si>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</si>
  <si>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</si>
  <si>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</si>
  <si>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</si>
  <si>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</si>
  <si>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</si>
  <si>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</si>
  <si>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</si>
  <si>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</si>
  <si>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</si>
  <si>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</si>
  <si>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</si>
  <si>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</si>
  <si>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</si>
  <si>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</si>
  <si>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</si>
  <si>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</si>
  <si>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</si>
  <si>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</si>
  <si>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</si>
  <si>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</si>
  <si>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</si>
  <si>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</si>
  <si>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</si>
  <si>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</si>
  <si>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</si>
  <si>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</si>
  <si>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</si>
  <si>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</si>
  <si>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</si>
  <si>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</si>
  <si>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</si>
  <si>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</si>
  <si>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</si>
  <si>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</si>
  <si>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</si>
  <si>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</si>
  <si>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</si>
  <si>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</si>
  <si>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</si>
  <si>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</si>
  <si>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</si>
  <si>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</si>
  <si>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</si>
  <si>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</si>
  <si>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</si>
  <si>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</si>
  <si>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</si>
  <si>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</si>
  <si>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</si>
  <si>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</si>
  <si>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</si>
  <si>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</si>
  <si>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</si>
  <si>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</si>
  <si>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</si>
  <si>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</si>
  <si>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</si>
  <si>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</si>
  <si>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</si>
  <si>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</si>
  <si>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</si>
  <si>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</si>
  <si>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</si>
  <si>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</si>
  <si>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</si>
  <si>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</si>
  <si>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</si>
  <si>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</si>
  <si>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</si>
  <si>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</si>
  <si>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</si>
  <si>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</si>
  <si>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</si>
  <si>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</si>
  <si>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</si>
  <si>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</si>
  <si>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</si>
  <si>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</si>
  <si>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</si>
  <si>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</si>
  <si>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</si>
  <si>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</si>
  <si>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</si>
  <si>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</si>
  <si>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</si>
  <si>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</si>
  <si>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</si>
  <si>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</si>
  <si>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</si>
  <si>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</si>
  <si>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</si>
  <si>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</si>
  <si>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</si>
  <si>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</si>
  <si>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</si>
  <si>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</si>
  <si>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</si>
  <si>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</si>
  <si>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</si>
  <si>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</si>
  <si>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</si>
  <si>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</si>
  <si>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</si>
  <si>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</si>
  <si>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</si>
  <si>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</si>
  <si>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</si>
  <si>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</si>
  <si>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</si>
  <si>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</si>
  <si>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</si>
  <si>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</si>
  <si>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</si>
  <si>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</si>
  <si>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</si>
  <si>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</si>
  <si>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</si>
  <si>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</si>
  <si>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</si>
  <si>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</si>
  <si>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</si>
  <si>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</si>
  <si>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</si>
  <si>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</si>
  <si>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</si>
  <si>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</si>
  <si>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</si>
  <si>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</si>
  <si>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</si>
  <si>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</si>
  <si>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</si>
  <si>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</si>
  <si>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</si>
  <si>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</si>
  <si>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</si>
  <si>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</si>
  <si>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</si>
  <si>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</si>
  <si>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</si>
  <si>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</si>
  <si>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</si>
  <si>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</si>
  <si>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</si>
  <si>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</si>
  <si>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</si>
  <si>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</si>
  <si>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</si>
  <si>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</si>
  <si>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</si>
  <si>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</si>
  <si>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</si>
  <si>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</si>
  <si>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</si>
  <si>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</si>
  <si>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</si>
  <si>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</si>
  <si>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</si>
  <si>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</si>
  <si>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</si>
  <si>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</si>
  <si>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</si>
  <si>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</si>
  <si>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</si>
  <si>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</si>
  <si>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</si>
  <si>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</si>
  <si>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</si>
  <si>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</si>
  <si>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</si>
  <si>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</si>
  <si>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</si>
  <si>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</si>
  <si>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</si>
  <si>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</si>
  <si>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</si>
  <si>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</si>
  <si>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</si>
  <si>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</si>
  <si>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</si>
  <si>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</si>
  <si>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</si>
  <si>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</si>
  <si>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</si>
  <si>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</si>
  <si>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</si>
  <si>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</si>
  <si>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</si>
  <si>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</si>
  <si>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</si>
  <si>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</si>
  <si>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</si>
  <si>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</si>
  <si>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</si>
  <si>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</si>
  <si>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</si>
  <si>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</si>
  <si>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</si>
  <si>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</si>
  <si>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</si>
  <si>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</si>
  <si>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</si>
  <si>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</si>
  <si>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</si>
  <si>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</si>
  <si>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</si>
  <si>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</si>
  <si>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</si>
  <si>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</si>
  <si>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</si>
  <si>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</si>
  <si>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</si>
  <si>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</si>
  <si>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</si>
  <si>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</si>
  <si>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</si>
  <si>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</si>
  <si>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</si>
  <si>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</si>
  <si>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</si>
  <si>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</si>
  <si>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</si>
  <si>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</si>
  <si>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</si>
  <si>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</si>
  <si>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</si>
  <si>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</si>
  <si>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</si>
  <si>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</si>
  <si>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</si>
  <si>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</si>
  <si>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</si>
  <si>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</si>
  <si>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</si>
  <si>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</si>
  <si>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</si>
  <si>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</si>
  <si>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</si>
  <si>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</si>
  <si>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</si>
  <si>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</si>
  <si>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</si>
  <si>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</si>
  <si>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</si>
  <si>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</si>
  <si>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</si>
  <si>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</si>
  <si>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</si>
  <si>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</si>
  <si>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</si>
  <si>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</si>
  <si>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</si>
  <si>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</si>
  <si>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</si>
  <si>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</si>
  <si>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</si>
  <si>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</si>
  <si>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</si>
  <si>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</si>
  <si>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</si>
  <si>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</si>
  <si>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</si>
  <si>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</si>
  <si>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</si>
  <si>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</si>
  <si>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</si>
  <si>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</si>
  <si>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</si>
  <si>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</si>
  <si>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</si>
  <si>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</si>
  <si>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</si>
  <si>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</si>
  <si>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</si>
  <si>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</si>
  <si>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</si>
  <si>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</si>
  <si>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</si>
  <si>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</si>
  <si>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</si>
  <si>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</si>
  <si>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</si>
  <si>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</si>
  <si>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</si>
  <si>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</si>
  <si>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</si>
  <si>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</si>
  <si>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</si>
  <si>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</si>
  <si>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</si>
  <si>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</si>
  <si>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</si>
  <si>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</si>
  <si>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</si>
  <si>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</si>
  <si>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</si>
  <si>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</si>
  <si>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</si>
  <si>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</si>
  <si>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</si>
  <si>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</si>
  <si>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</si>
  <si>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</si>
  <si>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</si>
  <si>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</si>
  <si>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</si>
  <si>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</si>
  <si>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</si>
  <si>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</si>
  <si>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</si>
  <si>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</si>
  <si>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</si>
  <si>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</si>
  <si>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</si>
  <si>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</si>
  <si>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</si>
  <si>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</si>
  <si>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</si>
  <si>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</si>
  <si>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</si>
  <si>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</si>
  <si>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</si>
  <si>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</si>
  <si>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</si>
  <si>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</si>
  <si>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</si>
  <si>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</si>
  <si>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</si>
  <si>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</si>
  <si>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</si>
  <si>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</si>
  <si>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</si>
  <si>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</si>
  <si>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</si>
  <si>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</si>
  <si>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</si>
  <si>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</si>
  <si>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</si>
  <si>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</si>
  <si>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</si>
  <si>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</si>
  <si>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</si>
  <si>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</si>
  <si>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</si>
  <si>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</si>
  <si>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</si>
  <si>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</si>
  <si>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</si>
  <si>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</si>
  <si>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</si>
  <si>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</si>
  <si>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</si>
  <si>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</si>
  <si>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</si>
  <si>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</si>
  <si>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</si>
  <si>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</si>
  <si>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</si>
  <si>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</si>
  <si>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</si>
  <si>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</si>
  <si>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</si>
  <si>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</si>
  <si>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</si>
  <si>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</si>
  <si>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</si>
  <si>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</si>
  <si>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</si>
  <si>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</si>
  <si>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</si>
  <si>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</si>
  <si>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</si>
  <si>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</si>
  <si>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</si>
  <si>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</si>
  <si>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</si>
  <si>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</si>
  <si>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</si>
  <si>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</si>
  <si>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</si>
  <si>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</si>
  <si>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</si>
  <si>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</si>
  <si>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</si>
  <si>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</si>
  <si>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</si>
  <si>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</si>
  <si>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</si>
  <si>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</si>
  <si>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</si>
  <si>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</si>
  <si>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</si>
  <si>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</si>
  <si>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</si>
  <si>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</si>
  <si>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</si>
  <si>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</si>
  <si>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</si>
  <si>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</si>
  <si>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</si>
  <si>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</si>
  <si>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</si>
  <si>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</si>
  <si>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</si>
  <si>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</si>
  <si>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</si>
  <si>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</si>
  <si>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</si>
  <si>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</si>
  <si>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</si>
  <si>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</si>
  <si>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</si>
  <si>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</si>
  <si>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</si>
  <si>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</si>
  <si>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</si>
  <si>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</si>
  <si>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</si>
  <si>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</si>
  <si>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</si>
  <si>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</si>
  <si>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</si>
  <si>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</si>
  <si>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</si>
  <si>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</si>
  <si>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</si>
  <si>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</si>
  <si>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</si>
  <si>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</si>
  <si>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</si>
  <si>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</si>
  <si>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</si>
  <si>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</si>
  <si>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</si>
  <si>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</si>
  <si>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</si>
  <si>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</si>
  <si>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</si>
  <si>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</si>
  <si>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</si>
  <si>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</si>
  <si>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</si>
  <si>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</si>
  <si>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</si>
  <si>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</si>
  <si>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</si>
  <si>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</si>
  <si>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</si>
  <si>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</si>
  <si>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</si>
  <si>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</si>
  <si>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</si>
  <si>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</si>
  <si>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</si>
  <si>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</si>
  <si>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</si>
  <si>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</si>
  <si>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</si>
  <si>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</si>
  <si>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</si>
  <si>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</si>
  <si>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</si>
  <si>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</si>
  <si>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</si>
  <si>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</si>
  <si>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</si>
  <si>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</si>
  <si>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</si>
  <si>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</si>
  <si>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</si>
  <si>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</si>
  <si>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</si>
  <si>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</si>
  <si>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</si>
  <si>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</si>
  <si>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</si>
  <si>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</si>
  <si>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</si>
  <si>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</si>
  <si>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</si>
  <si>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</si>
  <si>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</si>
  <si>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</si>
  <si>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</si>
  <si>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</si>
  <si>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</si>
  <si>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</si>
  <si>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</si>
  <si>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</si>
  <si>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</si>
  <si>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</si>
  <si>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</si>
  <si>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</si>
  <si>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</si>
  <si>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</si>
  <si>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</si>
  <si>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</si>
  <si>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</si>
  <si>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</si>
  <si>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</si>
  <si>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</si>
  <si>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</si>
  <si>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</si>
  <si>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</si>
  <si>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</si>
  <si>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</si>
  <si>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</si>
  <si>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</si>
  <si>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</si>
  <si>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</si>
  <si>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</si>
  <si>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</si>
  <si>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</si>
  <si>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</si>
  <si>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</si>
  <si>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</si>
  <si>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</si>
  <si>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</si>
  <si>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</si>
  <si>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</si>
  <si>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</si>
  <si>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</si>
  <si>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</si>
  <si>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</si>
  <si>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</si>
  <si>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</si>
  <si>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</si>
  <si>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</si>
  <si>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</si>
  <si>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</si>
  <si>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</si>
  <si>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</si>
  <si>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</si>
  <si>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</si>
  <si>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</si>
  <si>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</si>
  <si>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</si>
  <si>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</si>
  <si>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</si>
  <si>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</si>
  <si>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</si>
  <si>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</si>
  <si>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</si>
  <si>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</si>
  <si>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</si>
  <si>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</si>
  <si>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</si>
  <si>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</si>
  <si>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</si>
  <si>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</si>
  <si>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</si>
  <si>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</si>
  <si>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</si>
  <si>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</si>
  <si>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</si>
  <si>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</si>
  <si>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</si>
  <si>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</si>
  <si>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</si>
  <si>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</si>
  <si>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</si>
  <si>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</si>
  <si>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</si>
  <si>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</si>
  <si>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</si>
  <si>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</si>
  <si>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</si>
  <si>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</si>
  <si>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</si>
  <si>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</si>
  <si>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</si>
  <si>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</si>
  <si>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</si>
  <si>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</si>
  <si>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</si>
  <si>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</si>
  <si>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</si>
  <si>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</si>
  <si>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</si>
  <si>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</si>
  <si>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</si>
  <si>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</si>
  <si>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</si>
  <si>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</si>
  <si>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</si>
  <si>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</si>
  <si>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</si>
  <si>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</si>
  <si>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</si>
  <si>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</si>
  <si>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</si>
  <si>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</si>
  <si>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</si>
  <si>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</si>
  <si>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</si>
  <si>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</si>
  <si>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</si>
  <si>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</si>
  <si>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</si>
  <si>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</si>
  <si>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</si>
  <si>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</si>
  <si>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</si>
  <si>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</si>
  <si>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</si>
  <si>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</si>
  <si>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</si>
  <si>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</si>
  <si>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</si>
  <si>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</si>
  <si>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</si>
  <si>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</si>
  <si>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</si>
  <si>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</si>
  <si>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</si>
  <si>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</si>
  <si>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</si>
  <si>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</si>
  <si>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</si>
  <si>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</si>
  <si>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</si>
  <si>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</si>
  <si>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</si>
  <si>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</si>
  <si>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</si>
  <si>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</si>
  <si>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</si>
  <si>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</si>
  <si>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</si>
  <si>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</si>
  <si>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</si>
  <si>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</si>
  <si>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</si>
  <si>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</si>
  <si>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</si>
  <si>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</si>
  <si>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</si>
  <si>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</si>
  <si>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</si>
  <si>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</si>
  <si>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</si>
  <si>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</si>
  <si>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</si>
  <si>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</si>
  <si>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</si>
  <si>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</si>
  <si>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</si>
  <si>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</si>
  <si>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</si>
  <si>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</si>
  <si>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</si>
  <si>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</si>
  <si>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</si>
  <si>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</si>
  <si>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</si>
  <si>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</si>
  <si>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</si>
  <si>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</si>
  <si>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</si>
  <si>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</si>
  <si>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</si>
  <si>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</si>
  <si>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</si>
  <si>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</si>
  <si>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</si>
  <si>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</si>
  <si>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</si>
  <si>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</si>
  <si>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</si>
  <si>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</si>
  <si>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</si>
  <si>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</si>
  <si>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</si>
  <si>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</si>
  <si>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</si>
  <si>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</si>
  <si>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</si>
  <si>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</si>
  <si>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</si>
  <si>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</si>
  <si>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</si>
  <si>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</si>
  <si>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</si>
  <si>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</si>
  <si>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</si>
  <si>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</si>
  <si>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</si>
  <si>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</si>
  <si>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</si>
  <si>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</si>
  <si>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</si>
  <si>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</si>
  <si>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</si>
  <si>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</si>
  <si>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</si>
  <si>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</si>
  <si>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</si>
  <si>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</si>
  <si>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</si>
  <si>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</si>
  <si>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</si>
  <si>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</si>
  <si>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</si>
  <si>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</si>
  <si>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</si>
  <si>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</si>
  <si>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</si>
  <si>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</si>
  <si>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</si>
  <si>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</si>
  <si>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</si>
  <si>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</si>
  <si>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</si>
  <si>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</si>
  <si>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</si>
  <si>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</si>
  <si>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</si>
  <si>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</si>
  <si>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</si>
  <si>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</si>
  <si>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</si>
  <si>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</si>
  <si>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</si>
  <si>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</si>
  <si>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</si>
  <si>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</si>
  <si>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</si>
  <si>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</si>
  <si>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</si>
  <si>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</si>
  <si>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</si>
  <si>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</si>
  <si>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</si>
  <si>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</si>
  <si>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</si>
  <si>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</si>
  <si>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</si>
  <si>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</si>
  <si>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</si>
  <si>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</si>
  <si>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</si>
  <si>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</si>
  <si>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</si>
  <si>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</si>
  <si>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</si>
  <si>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</si>
  <si>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</si>
  <si>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</si>
  <si>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</si>
  <si>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</si>
  <si>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</si>
  <si>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</si>
  <si>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</si>
  <si>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</si>
  <si>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</si>
  <si>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</si>
  <si>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</si>
  <si>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</si>
  <si>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</si>
  <si>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</si>
  <si>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</si>
  <si>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</si>
  <si>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</si>
  <si>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</si>
  <si>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</si>
  <si>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</si>
  <si>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</si>
  <si>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</si>
  <si>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</si>
  <si>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</si>
  <si>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</si>
  <si>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</si>
  <si>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</si>
  <si>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</si>
  <si>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</si>
  <si>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</si>
  <si>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</si>
  <si>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</si>
  <si>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</si>
  <si>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</si>
  <si>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</si>
  <si>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</si>
  <si>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</si>
  <si>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</si>
  <si>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</si>
  <si>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</si>
  <si>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</si>
  <si>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</si>
  <si>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</si>
  <si>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</si>
  <si>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</si>
  <si>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</si>
  <si>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</si>
  <si>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</si>
  <si>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</si>
  <si>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</si>
  <si>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</si>
  <si>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</si>
  <si>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</si>
  <si>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</si>
  <si>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</si>
  <si>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</si>
  <si>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</si>
  <si>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</si>
  <si>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</si>
  <si>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</si>
  <si>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</si>
  <si>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</si>
  <si>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</si>
  <si>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</si>
  <si>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</si>
  <si>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</si>
  <si>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</si>
  <si>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</si>
  <si>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</si>
  <si>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</si>
  <si>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</si>
  <si>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</si>
  <si>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</si>
  <si>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</si>
  <si>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</si>
  <si>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</si>
  <si>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</si>
  <si>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</si>
  <si>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</si>
  <si>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</si>
  <si>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</si>
  <si>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</si>
  <si>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</si>
  <si>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</si>
  <si>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</si>
  <si>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</si>
  <si>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</si>
  <si>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</si>
  <si>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</si>
  <si>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</si>
  <si>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</si>
  <si>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</si>
  <si>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</si>
  <si>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</si>
  <si>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</si>
  <si>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</si>
  <si>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</si>
  <si>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</si>
  <si>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</si>
  <si>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</si>
  <si>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</si>
  <si>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</si>
  <si>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</si>
  <si>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</si>
  <si>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</si>
  <si>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</si>
  <si>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</si>
  <si>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</si>
  <si>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</si>
  <si>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</si>
  <si>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</si>
  <si>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</si>
  <si>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</si>
  <si>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</si>
  <si>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</si>
  <si>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</si>
  <si>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</si>
  <si>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</si>
  <si>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</si>
  <si>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</si>
  <si>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</si>
  <si>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</si>
  <si>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</si>
  <si>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</si>
  <si>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</si>
  <si>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</si>
  <si>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</si>
  <si>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</si>
  <si>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</si>
  <si>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</si>
  <si>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</si>
  <si>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</si>
  <si>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</si>
  <si>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</si>
  <si>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</si>
  <si>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</si>
  <si>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</si>
  <si>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</si>
  <si>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</si>
  <si>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</si>
  <si>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</si>
  <si>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</si>
  <si>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</si>
  <si>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</si>
  <si>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</si>
  <si>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</si>
  <si>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</si>
  <si>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</si>
  <si>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</si>
  <si>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</si>
  <si>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</si>
  <si>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</si>
  <si>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</si>
  <si>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</si>
  <si>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</si>
  <si>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</si>
  <si>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</si>
  <si>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</si>
  <si>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</si>
  <si>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</si>
  <si>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</si>
  <si>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</si>
  <si>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</si>
  <si>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</si>
  <si>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</si>
  <si>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</si>
  <si>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</si>
  <si>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</si>
  <si>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</si>
  <si>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</si>
  <si>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</si>
  <si>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</si>
  <si>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</si>
  <si>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</si>
  <si>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</si>
  <si>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</si>
  <si>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</si>
  <si>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</si>
  <si>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</si>
  <si>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</si>
  <si>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</si>
  <si>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</si>
  <si>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</si>
  <si>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</si>
  <si>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</si>
  <si>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</si>
  <si>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</si>
  <si>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</si>
  <si>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</si>
  <si>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</si>
  <si>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</si>
  <si>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</si>
  <si>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</si>
  <si>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</si>
  <si>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</si>
  <si>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</si>
  <si>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</si>
  <si>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</si>
  <si>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</si>
  <si>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</si>
  <si>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</si>
  <si>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</si>
  <si>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</si>
  <si>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</si>
  <si>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</si>
  <si>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</si>
  <si>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</si>
  <si>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</si>
  <si>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</si>
  <si>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</si>
  <si>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</si>
  <si>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</si>
  <si>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</si>
  <si>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</si>
  <si>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</si>
  <si>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</si>
  <si>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</si>
  <si>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</si>
  <si>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</si>
  <si>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</si>
  <si>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</si>
  <si>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</si>
  <si>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</si>
  <si>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</si>
  <si>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</si>
  <si>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</si>
  <si>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</si>
  <si>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</si>
  <si>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</si>
  <si>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</si>
  <si>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</si>
  <si>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</si>
  <si>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</si>
  <si>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</si>
  <si>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</si>
  <si>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</si>
  <si>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</si>
  <si>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</si>
  <si>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</si>
  <si>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</si>
  <si>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</si>
  <si>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</si>
  <si>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</si>
  <si>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</si>
  <si>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</si>
  <si>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</si>
  <si>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</si>
  <si>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</si>
  <si>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</si>
  <si>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</si>
  <si>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</si>
  <si>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</si>
  <si>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</si>
  <si>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</si>
  <si>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</si>
  <si>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</si>
  <si>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</si>
  <si>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</si>
  <si>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</si>
  <si>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</si>
  <si>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</si>
  <si>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</si>
  <si>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</si>
  <si>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</si>
  <si>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</si>
  <si>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</si>
  <si>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</si>
  <si>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</si>
  <si>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</si>
  <si>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</si>
  <si>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</si>
  <si>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</si>
  <si>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</si>
  <si>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</si>
  <si>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</si>
  <si>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</si>
  <si>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</si>
  <si>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</si>
  <si>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</si>
  <si>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</si>
  <si>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</si>
  <si>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</si>
  <si>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</si>
  <si>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</si>
  <si>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</si>
  <si>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</si>
  <si>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</si>
  <si>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</si>
  <si>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</si>
  <si>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</si>
  <si>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</si>
  <si>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</si>
  <si>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</si>
  <si>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</si>
  <si>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</si>
  <si>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</si>
  <si>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</si>
  <si>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</si>
  <si>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</si>
  <si>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</si>
  <si>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</si>
  <si>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</si>
  <si>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</si>
  <si>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</si>
  <si>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</si>
  <si>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</si>
  <si>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</si>
  <si>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</si>
  <si>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</si>
  <si>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</si>
  <si>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</si>
  <si>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</si>
  <si>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</si>
  <si>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</si>
  <si>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</si>
  <si>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</si>
  <si>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</si>
  <si>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</si>
  <si>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</si>
  <si>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</si>
  <si>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</si>
  <si>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</si>
  <si>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</si>
  <si>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</si>
  <si>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</si>
  <si>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</si>
  <si>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</si>
  <si>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</si>
  <si>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</si>
  <si>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</si>
  <si>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</si>
  <si>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</si>
  <si>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</si>
  <si>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</si>
  <si>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</si>
  <si>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</si>
  <si>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</si>
  <si>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</si>
  <si>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</si>
  <si>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</si>
  <si>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</si>
  <si>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</si>
  <si>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</si>
  <si>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</si>
  <si>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</si>
  <si>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</si>
  <si>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</si>
  <si>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</si>
  <si>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</si>
  <si>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</si>
  <si>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</si>
  <si>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</si>
  <si>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</si>
  <si>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</si>
  <si>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</si>
  <si>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</si>
  <si>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</si>
  <si>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</si>
  <si>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</si>
  <si>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</si>
  <si>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</si>
  <si>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</si>
  <si>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</si>
  <si>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</si>
  <si>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</si>
  <si>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</si>
  <si>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</si>
  <si>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</si>
  <si>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</si>
  <si>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</si>
  <si>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</si>
  <si>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</si>
  <si>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</si>
  <si>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</si>
  <si>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</si>
  <si>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</si>
  <si>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</si>
  <si>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</si>
  <si>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</si>
  <si>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</si>
  <si>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</si>
  <si>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</si>
  <si>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</si>
  <si>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</si>
  <si>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</si>
  <si>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</si>
  <si>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</si>
  <si>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</si>
  <si>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</si>
  <si>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</si>
  <si>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</si>
  <si>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</si>
  <si>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</si>
  <si>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</si>
  <si>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</si>
  <si>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</si>
  <si>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</si>
  <si>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</si>
  <si>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</si>
  <si>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</si>
  <si>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</si>
  <si>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</si>
  <si>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</si>
  <si>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</si>
  <si>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</si>
  <si>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</si>
  <si>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</si>
  <si>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</si>
  <si>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</si>
  <si>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</si>
  <si>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</si>
  <si>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</si>
  <si>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</si>
  <si>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</si>
  <si>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</si>
  <si>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</si>
  <si>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</si>
  <si>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</si>
  <si>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</si>
  <si>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</si>
  <si>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</si>
  <si>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</si>
  <si>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</si>
  <si>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</si>
  <si>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</si>
  <si>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</si>
  <si>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</si>
  <si>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</si>
  <si>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</si>
  <si>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</si>
  <si>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</si>
  <si>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</si>
  <si>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</si>
  <si>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</si>
  <si>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</si>
  <si>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</si>
  <si>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</si>
  <si>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</si>
  <si>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</si>
  <si>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</si>
  <si>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</si>
  <si>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</si>
  <si>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</si>
  <si>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</si>
  <si>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</si>
  <si>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</si>
  <si>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</si>
  <si>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</si>
  <si>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</si>
  <si>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</si>
  <si>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</si>
  <si>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</si>
  <si>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</si>
  <si>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</si>
  <si>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</si>
  <si>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</si>
  <si>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</si>
  <si>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</si>
  <si>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</si>
  <si>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</si>
  <si>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</si>
  <si>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</si>
  <si>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</si>
  <si>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</si>
  <si>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</si>
  <si>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</si>
  <si>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</si>
  <si>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</si>
  <si>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</si>
  <si>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</si>
  <si>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</si>
  <si>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</si>
  <si>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</si>
  <si>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</si>
  <si>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</si>
  <si>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</si>
  <si>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</si>
  <si>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</si>
  <si>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</si>
  <si>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</si>
  <si>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</si>
  <si>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</si>
  <si>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</si>
  <si>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</si>
  <si>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</si>
  <si>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</si>
  <si>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</si>
  <si>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</si>
  <si>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</si>
  <si>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</si>
  <si>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</si>
  <si>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</si>
  <si>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</si>
  <si>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</si>
  <si>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</si>
  <si>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</si>
  <si>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</si>
  <si>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</si>
  <si>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</si>
  <si>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</si>
  <si>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</si>
  <si>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</si>
  <si>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</si>
  <si>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</si>
  <si>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</si>
  <si>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</si>
  <si>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</si>
  <si>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</si>
  <si>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</si>
  <si>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</si>
  <si>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</si>
  <si>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</si>
  <si>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</si>
  <si>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</si>
  <si>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</si>
  <si>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</si>
  <si>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</si>
  <si>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</si>
  <si>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</si>
  <si>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</si>
  <si>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</si>
  <si>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</si>
  <si>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</si>
  <si>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</si>
  <si>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</si>
  <si>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</si>
  <si>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</si>
  <si>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</si>
  <si>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</si>
  <si>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</si>
  <si>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</si>
  <si>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</si>
  <si>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</si>
  <si>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</si>
  <si>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</si>
  <si>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</si>
  <si>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</si>
  <si>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</si>
  <si>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</si>
  <si>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</si>
  <si>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</si>
  <si>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</si>
  <si>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</si>
  <si>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</si>
  <si>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</si>
  <si>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</si>
  <si>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</si>
  <si>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</si>
  <si>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</si>
  <si>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</si>
  <si>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</si>
  <si>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</si>
  <si>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</si>
  <si>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</si>
  <si>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</si>
  <si>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</si>
  <si>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</si>
  <si>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</si>
  <si>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</si>
  <si>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</si>
  <si>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</si>
  <si>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</si>
  <si>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</si>
  <si>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</si>
  <si>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</si>
  <si>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</si>
  <si>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</si>
  <si>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</si>
  <si>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</si>
  <si>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</si>
  <si>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</si>
  <si>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</si>
  <si>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</si>
  <si>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</si>
  <si>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</si>
  <si>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</si>
  <si>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</si>
  <si>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</si>
  <si>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</si>
  <si>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</si>
  <si>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</si>
  <si>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</si>
  <si>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</si>
  <si>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</si>
  <si>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</si>
  <si>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</si>
  <si>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</si>
  <si>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</si>
  <si>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</si>
  <si>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</si>
  <si>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</si>
  <si>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</si>
  <si>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</si>
  <si>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</si>
  <si>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</si>
  <si>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</si>
  <si>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</si>
  <si>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</si>
  <si>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</si>
  <si>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</si>
  <si>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</si>
  <si>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</si>
  <si>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</si>
  <si>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</si>
  <si>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</si>
  <si>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</si>
  <si>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</si>
  <si>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</si>
  <si>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</si>
  <si>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</si>
  <si>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</si>
  <si>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</si>
  <si>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</si>
  <si>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</si>
  <si>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</si>
  <si>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</si>
  <si>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</si>
  <si>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</si>
  <si>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</si>
  <si>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</si>
  <si>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</si>
  <si>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</si>
  <si>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</si>
  <si>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</si>
  <si>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</si>
  <si>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</si>
  <si>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</si>
  <si>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</si>
  <si>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</si>
  <si>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</si>
  <si>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</si>
  <si>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</si>
  <si>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</si>
  <si>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</si>
  <si>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</si>
  <si>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</si>
  <si>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</si>
  <si>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</si>
  <si>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</si>
  <si>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</si>
  <si>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</si>
  <si>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</si>
  <si>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</si>
  <si>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</si>
  <si>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</si>
  <si>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</si>
  <si>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</si>
  <si>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</si>
  <si>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</si>
  <si>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</si>
  <si>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</si>
  <si>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</si>
  <si>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</si>
  <si>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</si>
  <si>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</si>
  <si>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</si>
  <si>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</si>
  <si>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</si>
  <si>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</si>
  <si>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</si>
  <si>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</si>
  <si>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</si>
  <si>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</si>
  <si>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</si>
  <si>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</si>
  <si>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</si>
  <si>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</si>
  <si>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</si>
  <si>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</si>
  <si>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</si>
  <si>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</si>
  <si>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</si>
  <si>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</si>
  <si>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</si>
  <si>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</si>
  <si>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</si>
  <si>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</si>
  <si>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</si>
  <si>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</si>
  <si>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</si>
  <si>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</si>
  <si>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</si>
  <si>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</si>
  <si>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</si>
  <si>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</si>
  <si>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</si>
  <si>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</si>
  <si>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</si>
  <si>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</si>
  <si>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</si>
  <si>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</si>
  <si>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</si>
  <si>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</si>
  <si>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</si>
  <si>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</si>
  <si>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</si>
  <si>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</si>
  <si>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</si>
  <si>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</si>
  <si>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</si>
  <si>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</si>
  <si>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</si>
  <si>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</si>
  <si>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</si>
  <si>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</si>
  <si>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</si>
  <si>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</si>
  <si>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</si>
  <si>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</si>
  <si>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</si>
  <si>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</si>
  <si>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</si>
  <si>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</si>
  <si>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</si>
  <si>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</si>
  <si>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</si>
  <si>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</si>
  <si>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</si>
  <si>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</si>
  <si>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</si>
  <si>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</si>
  <si>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</si>
  <si>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</si>
  <si>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</si>
  <si>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</si>
  <si>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</si>
  <si>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</si>
  <si>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</si>
  <si>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</si>
  <si>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</si>
  <si>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</si>
  <si>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</si>
  <si>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</si>
  <si>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</si>
  <si>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</si>
  <si>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</si>
  <si>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</si>
  <si>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</si>
  <si>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</si>
  <si>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</si>
  <si>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</si>
  <si>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</si>
  <si>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</si>
  <si>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</si>
  <si>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</si>
  <si>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</si>
  <si>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</si>
  <si>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</si>
  <si>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</si>
  <si>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</si>
  <si>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</si>
  <si>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</si>
  <si>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</si>
  <si>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</si>
  <si>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</si>
  <si>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</si>
  <si>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</si>
  <si>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</si>
  <si>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</si>
  <si>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</si>
  <si>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</si>
  <si>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</si>
  <si>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</si>
  <si>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</si>
  <si>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</si>
  <si>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</si>
  <si>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</si>
  <si>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</si>
  <si>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</si>
  <si>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</si>
  <si>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</si>
  <si>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</si>
  <si>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</si>
  <si>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</si>
  <si>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</si>
  <si>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</si>
  <si>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</si>
  <si>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</si>
  <si>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</si>
  <si>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</si>
  <si>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</si>
  <si>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</si>
  <si>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</si>
  <si>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</si>
  <si>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</si>
  <si>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</si>
  <si>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</si>
  <si>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</si>
  <si>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</si>
  <si>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</si>
  <si>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</si>
  <si>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</si>
  <si>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</si>
  <si>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</si>
  <si>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</si>
  <si>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</si>
  <si>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</si>
  <si>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</si>
  <si>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</si>
  <si>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</si>
  <si>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</si>
  <si>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</si>
  <si>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</si>
  <si>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</si>
  <si>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</si>
  <si>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</si>
  <si>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</si>
  <si>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</si>
  <si>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</si>
  <si>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</si>
  <si>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</si>
  <si>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</si>
  <si>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</si>
  <si>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</si>
  <si>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</si>
  <si>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</si>
  <si>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</si>
  <si>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</si>
  <si>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</si>
  <si>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</si>
  <si>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</si>
  <si>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</si>
  <si>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</si>
  <si>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</si>
  <si>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</si>
  <si>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</si>
  <si>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</si>
  <si>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</si>
  <si>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</si>
  <si>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</si>
  <si>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</si>
  <si>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</si>
  <si>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</si>
  <si>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</si>
  <si>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</si>
  <si>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</si>
  <si>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</si>
  <si>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</si>
  <si>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</si>
  <si>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</si>
  <si>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</si>
  <si>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</si>
  <si>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</si>
  <si>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</si>
  <si>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</si>
  <si>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</si>
  <si>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</si>
  <si>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</si>
  <si>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</si>
  <si>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</si>
  <si>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</si>
  <si>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</si>
  <si>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</si>
  <si>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</si>
  <si>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</si>
  <si>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</si>
  <si>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</si>
  <si>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</si>
  <si>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</si>
  <si>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</si>
  <si>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</si>
  <si>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</si>
  <si>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</si>
  <si>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</si>
  <si>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</si>
  <si>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</si>
  <si>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</si>
  <si>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</si>
  <si>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</si>
  <si>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</si>
  <si>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</si>
  <si>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</si>
  <si>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</si>
  <si>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</si>
  <si>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</si>
  <si>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</si>
  <si>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</si>
  <si>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</si>
  <si>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</si>
  <si>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</si>
  <si>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</si>
  <si>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</si>
  <si>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</si>
  <si>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</si>
  <si>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</si>
  <si>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</si>
  <si>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</si>
  <si>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</si>
  <si>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</si>
  <si>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</si>
  <si>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</si>
  <si>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</si>
  <si>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</si>
  <si>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</si>
  <si>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</si>
  <si>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</si>
  <si>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</si>
  <si>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</si>
  <si>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</si>
  <si>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</si>
  <si>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</si>
  <si>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</si>
  <si>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</si>
  <si>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</si>
  <si>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</si>
  <si>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</si>
  <si>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</si>
  <si>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</si>
  <si>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</si>
  <si>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</si>
  <si>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</si>
  <si>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</si>
  <si>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</si>
  <si>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</si>
  <si>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</si>
  <si>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</si>
  <si>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</si>
  <si>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</si>
  <si>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</si>
  <si>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</si>
  <si>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</si>
  <si>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</si>
  <si>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</si>
  <si>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</si>
  <si>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</si>
  <si>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</si>
  <si>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</si>
  <si>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</si>
  <si>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</si>
  <si>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</si>
  <si>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</si>
  <si>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</si>
  <si>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</si>
  <si>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</si>
  <si>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</si>
  <si>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</si>
  <si>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</si>
  <si>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</si>
  <si>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</si>
  <si>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</si>
  <si>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</si>
  <si>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</si>
  <si>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</si>
  <si>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</si>
  <si>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</si>
  <si>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</si>
  <si>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</si>
  <si>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</si>
  <si>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</si>
  <si>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</si>
  <si>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</si>
  <si>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</si>
  <si>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</si>
  <si>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</si>
  <si>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</si>
  <si>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</si>
  <si>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</si>
  <si>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</si>
  <si>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</si>
  <si>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</si>
  <si>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</si>
  <si>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</si>
  <si>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</si>
  <si>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</si>
  <si>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</si>
  <si>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</si>
  <si>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</si>
  <si>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</si>
  <si>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</si>
  <si>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</si>
  <si>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</si>
  <si>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</si>
  <si>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</si>
  <si>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</si>
  <si>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</si>
  <si>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</si>
  <si>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</si>
  <si>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</si>
  <si>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</si>
  <si>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</si>
  <si>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</si>
  <si>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</si>
  <si>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</si>
  <si>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</si>
  <si>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</si>
  <si>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</si>
  <si>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</si>
  <si>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</si>
  <si>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</si>
  <si>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</si>
  <si>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</si>
  <si>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</si>
  <si>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</si>
  <si>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</si>
  <si>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</si>
  <si>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</si>
  <si>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</si>
  <si>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</si>
  <si>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</si>
  <si>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</si>
  <si>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</si>
  <si>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</si>
  <si>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</si>
  <si>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</si>
  <si>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</si>
  <si>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</si>
  <si>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</si>
  <si>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</si>
  <si>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</si>
  <si>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</si>
  <si>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</si>
  <si>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</si>
  <si>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</si>
  <si>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</si>
  <si>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</si>
  <si>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</si>
  <si>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</si>
  <si>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</si>
  <si>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</si>
  <si>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</si>
  <si>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</si>
  <si>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</si>
  <si>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</si>
  <si>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</si>
  <si>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</si>
  <si>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</si>
  <si>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</si>
  <si>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</si>
  <si>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</si>
  <si>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</si>
  <si>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</si>
  <si>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</si>
  <si>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</si>
  <si>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</si>
  <si>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</si>
  <si>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</si>
  <si>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</si>
  <si>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</si>
  <si>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</si>
  <si>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</si>
  <si>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</si>
  <si>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</si>
  <si>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</si>
  <si>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</si>
  <si>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</si>
  <si>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</si>
  <si>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</si>
  <si>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</si>
  <si>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</si>
  <si>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</si>
  <si>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</si>
  <si>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</si>
  <si>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</si>
  <si>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</si>
  <si>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</si>
  <si>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</si>
  <si>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</si>
  <si>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</si>
  <si>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</si>
  <si>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</si>
  <si>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</si>
  <si>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</si>
  <si>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</si>
  <si>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</si>
  <si>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</si>
  <si>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</si>
  <si>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</si>
  <si>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</si>
  <si>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</si>
  <si>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</si>
  <si>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</si>
  <si>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</si>
  <si>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</si>
  <si>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</si>
  <si>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</si>
  <si>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</si>
  <si>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</si>
  <si>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</si>
  <si>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</si>
  <si>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</si>
  <si>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</si>
  <si>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</si>
  <si>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</si>
  <si>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</si>
  <si>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</si>
  <si>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</si>
  <si>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</si>
  <si>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</si>
  <si>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</si>
  <si>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</si>
  <si>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</si>
  <si>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</si>
  <si>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</si>
  <si>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</si>
  <si>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</si>
  <si>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</si>
  <si>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</si>
  <si>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</si>
  <si>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</si>
  <si>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</si>
  <si>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</si>
  <si>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</si>
  <si>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</si>
  <si>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</si>
  <si>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</si>
  <si>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</si>
  <si>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</si>
  <si>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</si>
  <si>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</si>
  <si>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</si>
  <si>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</si>
  <si>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</si>
  <si>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</si>
  <si>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</si>
  <si>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</si>
  <si>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</si>
  <si>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</si>
  <si>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</si>
  <si>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</si>
  <si>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</si>
  <si>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</si>
  <si>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</si>
  <si>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</si>
  <si>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</si>
  <si>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</si>
  <si>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</si>
  <si>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</si>
  <si>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</si>
  <si>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</si>
  <si>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</si>
  <si>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</si>
  <si>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</si>
  <si>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</si>
  <si>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</si>
  <si>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</si>
  <si>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</si>
  <si>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</si>
  <si>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</si>
  <si>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</si>
  <si>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</si>
  <si>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</si>
  <si>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</si>
  <si>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</si>
  <si>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</si>
  <si>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</si>
  <si>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</si>
  <si>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</si>
  <si>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</si>
  <si>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</si>
  <si>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</si>
  <si>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</si>
  <si>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</si>
  <si>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</si>
  <si>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</si>
  <si>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</si>
  <si>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</si>
  <si>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</si>
  <si>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</si>
  <si>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</si>
  <si>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</si>
  <si>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</si>
  <si>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</si>
  <si>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</si>
  <si>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</si>
  <si>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</si>
  <si>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</si>
  <si>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</si>
  <si>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</si>
  <si>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</si>
  <si>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</si>
  <si>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</si>
  <si>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</si>
  <si>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</si>
  <si>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</si>
  <si>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</si>
  <si>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</si>
  <si>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</si>
  <si>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</si>
  <si>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</si>
  <si>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</si>
  <si>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</si>
  <si>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</si>
  <si>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</si>
  <si>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</si>
  <si>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</si>
  <si>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</si>
  <si>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</si>
  <si>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</si>
  <si>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</si>
  <si>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</si>
  <si>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</si>
  <si>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</si>
  <si>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</si>
  <si>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</si>
  <si>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</si>
  <si>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</si>
  <si>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</si>
  <si>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</si>
  <si>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</si>
  <si>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</si>
  <si>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</si>
  <si>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</si>
  <si>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</si>
  <si>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</si>
  <si>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</si>
  <si>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</si>
  <si>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</si>
  <si>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</si>
  <si>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</si>
  <si>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</si>
  <si>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</si>
  <si>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</si>
  <si>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</si>
  <si>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</si>
  <si>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</si>
  <si>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</si>
  <si>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</si>
  <si>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</si>
  <si>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</si>
  <si>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</si>
  <si>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</si>
  <si>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</si>
  <si>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</si>
  <si>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</si>
  <si>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</si>
  <si>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</si>
  <si>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</si>
  <si>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</si>
  <si>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</si>
  <si>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</si>
  <si>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</si>
  <si>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</si>
  <si>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</si>
  <si>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</si>
  <si>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</si>
  <si>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</si>
  <si>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</si>
  <si>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</si>
  <si>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</si>
  <si>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</si>
  <si>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</si>
  <si>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</si>
  <si>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</si>
  <si>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</si>
  <si>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</si>
  <si>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</si>
  <si>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</si>
  <si>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</si>
  <si>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</si>
  <si>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</si>
  <si>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</si>
  <si>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</si>
  <si>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</si>
  <si>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</si>
  <si>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</si>
  <si>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</si>
  <si>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</si>
  <si>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</si>
  <si>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</si>
  <si>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</si>
  <si>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</si>
  <si>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</si>
  <si>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</si>
  <si>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</si>
  <si>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</si>
  <si>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</si>
  <si>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</si>
  <si>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</si>
  <si>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</si>
  <si>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</si>
  <si>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</si>
  <si>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</si>
  <si>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</si>
  <si>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</si>
  <si>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</si>
  <si>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</si>
  <si>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</si>
  <si>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</si>
  <si>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</si>
  <si>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</si>
  <si>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</si>
  <si>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</si>
  <si>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</si>
  <si>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</si>
  <si>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</si>
  <si>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</si>
  <si>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</si>
  <si>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</si>
  <si>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</si>
  <si>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</si>
  <si>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</si>
  <si>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</si>
  <si>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</si>
  <si>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</si>
  <si>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</si>
  <si>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</si>
  <si>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</si>
  <si>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</si>
  <si>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</si>
  <si>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</si>
  <si>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</si>
  <si>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</si>
  <si>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</si>
  <si>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</si>
  <si>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</si>
  <si>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</si>
  <si>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</si>
  <si>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</si>
  <si>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</si>
  <si>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</si>
  <si>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</si>
  <si>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</si>
  <si>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</si>
  <si>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</si>
  <si>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</si>
  <si>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</si>
  <si>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</si>
  <si>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</si>
  <si>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</si>
  <si>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</si>
  <si>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</si>
  <si>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</si>
  <si>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</si>
  <si>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</si>
  <si>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</si>
  <si>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</si>
  <si>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</si>
  <si>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</si>
  <si>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</si>
  <si>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</si>
  <si>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</si>
  <si>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</si>
  <si>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</si>
  <si>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</si>
  <si>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</si>
  <si>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</si>
  <si>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</si>
  <si>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</si>
  <si>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</si>
  <si>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</si>
  <si>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</si>
  <si>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</si>
  <si>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</si>
  <si>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</si>
  <si>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</si>
  <si>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</si>
  <si>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</si>
  <si>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</si>
  <si>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</si>
  <si>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</si>
  <si>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</si>
  <si>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</si>
  <si>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</si>
  <si>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</si>
  <si>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</si>
  <si>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</si>
  <si>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</si>
  <si>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</si>
  <si>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</si>
  <si>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</si>
  <si>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</si>
  <si>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</si>
  <si>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</si>
  <si>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</si>
  <si>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</si>
  <si>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</si>
  <si>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</si>
  <si>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</si>
  <si>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</si>
  <si>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</si>
  <si>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</si>
  <si>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</si>
  <si>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</si>
  <si>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</si>
  <si>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</si>
  <si>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</si>
  <si>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</si>
  <si>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</si>
  <si>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</si>
  <si>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</si>
  <si>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</si>
  <si>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</si>
  <si>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</si>
  <si>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</si>
  <si>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</si>
  <si>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</si>
  <si>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</si>
  <si>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</si>
  <si>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</si>
  <si>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</si>
  <si>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</si>
  <si>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</si>
  <si>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</si>
  <si>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</si>
  <si>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</si>
  <si>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</si>
  <si>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</si>
  <si>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</si>
  <si>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</si>
  <si>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</si>
  <si>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</si>
  <si>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</si>
  <si>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</si>
  <si>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</si>
  <si>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</si>
  <si>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</si>
  <si>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</si>
  <si>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</si>
  <si>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</si>
  <si>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</si>
  <si>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</si>
  <si>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</si>
  <si>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</si>
  <si>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</si>
  <si>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</si>
  <si>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</si>
  <si>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</si>
  <si>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</si>
  <si>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</si>
  <si>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</si>
  <si>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</si>
  <si>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</si>
  <si>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</si>
  <si>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</si>
  <si>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</si>
  <si>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</si>
  <si>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</si>
  <si>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</si>
  <si>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</si>
  <si>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</si>
  <si>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</si>
  <si>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</si>
  <si>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</si>
  <si>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</si>
  <si>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</si>
  <si>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</si>
  <si>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</si>
  <si>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</si>
  <si>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</si>
  <si>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</si>
  <si>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</si>
  <si>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</si>
  <si>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</si>
  <si>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</si>
  <si>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</si>
  <si>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</si>
  <si>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</si>
  <si>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</si>
  <si>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</si>
  <si>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</si>
  <si>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</si>
  <si>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</si>
  <si>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</si>
  <si>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</si>
  <si>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</si>
  <si>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</si>
  <si>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</si>
  <si>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</si>
  <si>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</si>
  <si>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</si>
  <si>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</si>
  <si>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</si>
  <si>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</si>
  <si>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</si>
  <si>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</si>
  <si>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</si>
  <si>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</si>
  <si>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</si>
  <si>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</si>
  <si>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</si>
  <si>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</si>
  <si>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</si>
  <si>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</si>
  <si>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</si>
  <si>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</si>
  <si>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</si>
  <si>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</si>
  <si>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</si>
  <si>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</si>
  <si>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</si>
  <si>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</si>
  <si>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</si>
  <si>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</si>
  <si>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</si>
  <si>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</si>
  <si>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</si>
  <si>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</si>
  <si>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</si>
  <si>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</si>
  <si>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</si>
  <si>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</si>
  <si>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</si>
  <si>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</si>
  <si>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</si>
  <si>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</si>
  <si>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</si>
  <si>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</si>
  <si>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</si>
  <si>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</si>
  <si>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</si>
  <si>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</si>
  <si>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</si>
  <si>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</si>
  <si>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</si>
  <si>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</si>
  <si>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</si>
  <si>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</si>
  <si>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</si>
  <si>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</si>
  <si>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</si>
  <si>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</si>
  <si>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</si>
  <si>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</si>
  <si>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</si>
  <si>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</si>
  <si>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</si>
  <si>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</si>
  <si>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</si>
  <si>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</si>
  <si>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</si>
  <si>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</si>
  <si>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</si>
  <si>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</si>
  <si>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</si>
  <si>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</si>
  <si>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</si>
  <si>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</si>
  <si>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</si>
  <si>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</si>
  <si>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</si>
  <si>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</si>
  <si>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</si>
  <si>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</si>
  <si>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</si>
  <si>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</si>
  <si>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</si>
  <si>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</si>
  <si>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</si>
  <si>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</si>
  <si>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</si>
  <si>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</si>
  <si>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</si>
  <si>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</si>
  <si>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</si>
  <si>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</si>
  <si>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</si>
  <si>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</si>
  <si>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</si>
  <si>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</si>
  <si>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</si>
  <si>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</si>
  <si>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</si>
  <si>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</si>
  <si>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</si>
  <si>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</si>
  <si>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</si>
  <si>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</si>
  <si>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</si>
  <si>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</si>
  <si>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</si>
  <si>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</si>
  <si>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</si>
  <si>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</si>
  <si>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</si>
  <si>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</si>
  <si>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</si>
  <si>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</si>
  <si>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</si>
  <si>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</si>
  <si>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</si>
  <si>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</si>
  <si>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</si>
  <si>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</si>
  <si>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</si>
  <si>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</si>
  <si>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</si>
  <si>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</si>
  <si>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</si>
  <si>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</si>
  <si>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</si>
  <si>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</si>
  <si>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</si>
  <si>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</si>
  <si>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</si>
  <si>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</si>
  <si>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</si>
  <si>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</si>
  <si>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</si>
  <si>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</si>
  <si>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</si>
  <si>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</si>
  <si>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</si>
  <si>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</si>
  <si>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</si>
  <si>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</si>
  <si>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</si>
  <si>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</si>
  <si>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</si>
  <si>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</si>
  <si>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</si>
  <si>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</si>
  <si>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</si>
  <si>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</si>
  <si>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</si>
  <si>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</si>
  <si>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</si>
  <si>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</si>
  <si>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</si>
  <si>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</si>
  <si>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</si>
  <si>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</si>
  <si>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</si>
  <si>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</si>
  <si>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</si>
  <si>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</si>
  <si>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</si>
  <si>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</si>
  <si>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</si>
  <si>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</si>
  <si>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</si>
  <si>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</si>
  <si>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</si>
  <si>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</si>
  <si>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</si>
  <si>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</si>
  <si>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</si>
  <si>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</si>
  <si>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</si>
  <si>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</si>
  <si>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</si>
  <si>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</si>
  <si>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</si>
  <si>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</si>
  <si>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</si>
  <si>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</si>
  <si>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</si>
  <si>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</si>
  <si>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</si>
  <si>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</si>
  <si>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</si>
  <si>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</si>
  <si>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</si>
  <si>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</si>
  <si>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</si>
  <si>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</si>
  <si>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</si>
  <si>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</si>
  <si>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</si>
  <si>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</si>
  <si>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</si>
  <si>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</si>
  <si>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</si>
  <si>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</si>
  <si>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</si>
  <si>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</si>
  <si>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</si>
  <si>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</si>
  <si>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</si>
  <si>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</si>
  <si>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</si>
  <si>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</si>
  <si>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</si>
  <si>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</si>
  <si>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</si>
  <si>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</si>
  <si>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</si>
  <si>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</si>
  <si>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</si>
  <si>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</si>
  <si>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</si>
  <si>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</si>
  <si>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</si>
  <si>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</si>
  <si>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</si>
  <si>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</si>
  <si>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</si>
  <si>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</si>
  <si>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</si>
  <si>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</si>
  <si>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</si>
  <si>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</si>
  <si>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</si>
  <si>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</si>
  <si>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</si>
  <si>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</si>
  <si>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</si>
  <si>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</si>
  <si>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</si>
  <si>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</si>
  <si>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</si>
  <si>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</si>
  <si>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</si>
  <si>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</si>
  <si>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</si>
  <si>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</si>
  <si>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</si>
  <si>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</si>
  <si>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</si>
  <si>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</si>
  <si>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</si>
  <si>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</si>
  <si>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</si>
  <si>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</si>
  <si>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</si>
  <si>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</si>
  <si>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</si>
  <si>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</si>
  <si>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</si>
  <si>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</si>
  <si>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</si>
  <si>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</si>
  <si>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</si>
  <si>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</si>
  <si>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</si>
  <si>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</si>
  <si>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</si>
  <si>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</si>
  <si>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</si>
  <si>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</si>
  <si>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</si>
  <si>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</si>
  <si>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</si>
  <si>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</si>
  <si>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</si>
  <si>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</si>
  <si>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</si>
  <si>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</si>
  <si>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</si>
  <si>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</si>
  <si>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</si>
  <si>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</si>
  <si>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</si>
  <si>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</si>
  <si>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</si>
  <si>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</si>
  <si>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</si>
  <si>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</si>
  <si>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</si>
  <si>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</si>
  <si>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</si>
  <si>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</si>
  <si>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</si>
  <si>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</si>
  <si>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</si>
  <si>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</si>
  <si>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</si>
  <si>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</si>
  <si>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</si>
  <si>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</si>
  <si>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</si>
  <si>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</si>
  <si>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</si>
  <si>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</si>
  <si>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</si>
  <si>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</si>
  <si>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</si>
  <si>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</si>
  <si>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</si>
  <si>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</si>
  <si>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</si>
  <si>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</si>
  <si>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</si>
  <si>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</si>
  <si>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</si>
  <si>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</si>
  <si>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</si>
  <si>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</si>
  <si>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</si>
  <si>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</si>
  <si>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</si>
  <si>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</si>
  <si>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</si>
  <si>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</si>
  <si>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</si>
  <si>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</si>
  <si>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</si>
  <si>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</si>
  <si>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</si>
  <si>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</si>
  <si>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</si>
  <si>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</si>
  <si>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</si>
  <si>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</si>
  <si>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</si>
  <si>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</si>
  <si>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</si>
  <si>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</si>
  <si>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</si>
  <si>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</si>
  <si>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</si>
  <si>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</si>
  <si>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</si>
  <si>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</si>
  <si>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</si>
  <si>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</si>
  <si>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</si>
  <si>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</si>
  <si>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</si>
  <si>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</si>
  <si>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</si>
  <si>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</si>
  <si>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</si>
  <si>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</si>
  <si>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</si>
  <si>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</si>
  <si>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</si>
  <si>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</si>
  <si>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</si>
  <si>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</si>
  <si>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</si>
  <si>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</si>
  <si>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</si>
  <si>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</si>
  <si>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</si>
  <si>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</si>
  <si>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</si>
  <si>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</si>
  <si>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</si>
  <si>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</si>
  <si>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</si>
  <si>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</si>
  <si>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</si>
  <si>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</si>
  <si>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</si>
  <si>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</si>
  <si>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</si>
  <si>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</si>
  <si>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</si>
  <si>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</si>
  <si>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</si>
  <si>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</si>
  <si>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</si>
  <si>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</si>
  <si>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</si>
  <si>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</si>
  <si>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</si>
  <si>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</si>
  <si>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</si>
  <si>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</si>
  <si>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</si>
  <si>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</si>
  <si>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</si>
  <si>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</si>
  <si>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</si>
  <si>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</si>
  <si>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</si>
  <si>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</si>
  <si>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</si>
  <si>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</si>
  <si>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</si>
  <si>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</si>
  <si>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</si>
  <si>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</si>
  <si>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</si>
  <si>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</si>
  <si>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</si>
  <si>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</si>
  <si>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</si>
  <si>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</si>
  <si>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</si>
  <si>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</si>
  <si>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</si>
  <si>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</si>
  <si>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</si>
  <si>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</si>
  <si>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</si>
  <si>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</si>
  <si>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</si>
  <si>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</si>
  <si>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</si>
  <si>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</si>
  <si>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</si>
  <si>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</si>
  <si>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</si>
  <si>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</si>
  <si>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</si>
  <si>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</si>
  <si>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</si>
  <si>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</si>
  <si>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</si>
  <si>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</si>
  <si>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</si>
  <si>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</si>
  <si>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</si>
  <si>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</si>
  <si>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</si>
  <si>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</si>
  <si>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</si>
  <si>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</si>
  <si>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</si>
  <si>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</si>
  <si>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</si>
  <si>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</si>
  <si>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</si>
  <si>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</si>
  <si>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</si>
  <si>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</si>
  <si>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</si>
  <si>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</si>
  <si>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</si>
  <si>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</si>
  <si>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</si>
  <si>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</si>
  <si>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</si>
  <si>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</si>
  <si>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</si>
  <si>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</si>
  <si>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</si>
  <si>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</si>
  <si>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</si>
  <si>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</si>
  <si>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</si>
  <si>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</si>
  <si>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</si>
  <si>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</si>
  <si>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</si>
  <si>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</si>
  <si>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</si>
  <si>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</si>
  <si>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</si>
  <si>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</si>
  <si>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</si>
  <si>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</si>
  <si>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</si>
  <si>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</si>
  <si>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</si>
  <si>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</si>
  <si>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</si>
  <si>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</si>
  <si>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</si>
  <si>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</si>
  <si>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</si>
  <si>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</si>
  <si>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</si>
  <si>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</si>
  <si>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</si>
  <si>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</si>
  <si>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</si>
  <si>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</si>
  <si>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</si>
  <si>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</si>
  <si>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</si>
  <si>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</si>
  <si>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</si>
  <si>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</si>
  <si>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</si>
  <si>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</si>
  <si>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</si>
  <si>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</si>
  <si>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</si>
  <si>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</si>
  <si>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</si>
  <si>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</si>
  <si>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</si>
  <si>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</si>
  <si>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</si>
  <si>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</si>
  <si>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</si>
  <si>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</si>
  <si>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</si>
  <si>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</si>
  <si>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</si>
  <si>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</si>
  <si>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</si>
  <si>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</si>
  <si>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</si>
  <si>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</si>
  <si>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</si>
  <si>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</si>
  <si>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</si>
  <si>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</si>
  <si>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</si>
  <si>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</si>
  <si>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</si>
  <si>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</si>
  <si>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</si>
  <si>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</si>
  <si>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</si>
  <si>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</si>
  <si>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</si>
  <si>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</si>
  <si>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</si>
  <si>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</si>
  <si>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</si>
  <si>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</si>
  <si>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</si>
  <si>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</si>
  <si>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</si>
  <si>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</si>
  <si>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</si>
  <si>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</si>
  <si>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</si>
  <si>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</si>
  <si>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</si>
  <si>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</si>
  <si>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</si>
  <si>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</si>
  <si>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</si>
  <si>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</si>
  <si>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</si>
  <si>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</si>
  <si>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</si>
  <si>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</si>
  <si>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</si>
  <si>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</si>
  <si>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</si>
  <si>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</si>
  <si>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</si>
  <si>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</si>
  <si>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</si>
  <si>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</si>
  <si>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</si>
  <si>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</si>
  <si>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</si>
  <si>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</si>
  <si>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</si>
  <si>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</si>
  <si>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</si>
  <si>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</si>
  <si>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</si>
  <si>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</si>
  <si>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</si>
  <si>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</si>
  <si>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</si>
  <si>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</si>
  <si>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</si>
  <si>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</si>
  <si>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</si>
  <si>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</si>
  <si>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</si>
  <si>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</si>
  <si>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</si>
  <si>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</si>
  <si>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</si>
  <si>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</si>
  <si>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</si>
  <si>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</si>
  <si>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</si>
  <si>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</si>
  <si>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</si>
  <si>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</si>
  <si>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</si>
  <si>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</si>
  <si>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</si>
  <si>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</si>
  <si>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</si>
  <si>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</si>
  <si>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</si>
  <si>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</si>
  <si>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</si>
  <si>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</si>
  <si>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</si>
  <si>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</si>
  <si>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</si>
  <si>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</si>
  <si>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</si>
  <si>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</si>
  <si>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</si>
  <si>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</si>
  <si>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</si>
  <si>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</si>
  <si>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</si>
  <si>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</si>
  <si>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</si>
  <si>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</si>
  <si>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</si>
  <si>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</si>
  <si>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</si>
  <si>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</si>
  <si>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</si>
  <si>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</si>
  <si>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</si>
  <si>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</si>
  <si>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</si>
  <si>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</si>
  <si>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</si>
  <si>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</si>
  <si>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</si>
  <si>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</si>
  <si>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</si>
  <si>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</si>
  <si>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</si>
  <si>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</si>
  <si>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</si>
  <si>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</si>
  <si>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</si>
  <si>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</si>
  <si>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</si>
  <si>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</si>
  <si>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</si>
  <si>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</si>
  <si>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</si>
  <si>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</si>
  <si>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</si>
  <si>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</si>
  <si>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</si>
  <si>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</si>
  <si>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</si>
  <si>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</si>
  <si>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</si>
  <si>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</si>
  <si>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</si>
  <si>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</si>
  <si>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</si>
  <si>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</si>
  <si>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</si>
  <si>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</si>
  <si>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</si>
  <si>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</si>
  <si>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</si>
  <si>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</si>
  <si>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</si>
  <si>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</si>
  <si>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</si>
  <si>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</si>
  <si>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</si>
  <si>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</si>
  <si>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</si>
  <si>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</si>
  <si>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</si>
  <si>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</si>
  <si>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</si>
  <si>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</si>
  <si>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</si>
  <si>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</si>
  <si>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</si>
  <si>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</si>
  <si>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</si>
  <si>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</si>
  <si>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</si>
  <si>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</si>
  <si>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</si>
  <si>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</si>
  <si>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</si>
  <si>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</si>
  <si>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</si>
  <si>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</si>
  <si>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</si>
  <si>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</si>
  <si>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</si>
  <si>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</si>
  <si>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</si>
  <si>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</si>
  <si>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</si>
  <si>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</si>
  <si>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</si>
  <si>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</si>
  <si>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</si>
  <si>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</si>
  <si>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</si>
  <si>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</si>
  <si>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</si>
  <si>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</si>
  <si>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</si>
  <si>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</si>
  <si>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</si>
  <si>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</si>
  <si>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</si>
  <si>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</si>
  <si>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</si>
  <si>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</si>
  <si>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</si>
  <si>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</si>
  <si>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</si>
  <si>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</si>
  <si>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</si>
  <si>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</si>
  <si>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</si>
  <si>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</si>
  <si>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</si>
  <si>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</si>
  <si>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</si>
  <si>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</si>
  <si>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</si>
  <si>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</si>
  <si>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</si>
  <si>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</si>
  <si>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</si>
  <si>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</si>
  <si>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</si>
  <si>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</si>
  <si>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</si>
  <si>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</si>
  <si>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</si>
  <si>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</si>
  <si>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</si>
  <si>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</si>
  <si>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</si>
  <si>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</si>
  <si>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</si>
  <si>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</si>
  <si>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</si>
  <si>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</si>
  <si>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</si>
  <si>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</si>
  <si>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</si>
  <si>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</si>
  <si>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</si>
  <si>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</si>
  <si>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</si>
  <si>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</si>
  <si>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</si>
  <si>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</si>
  <si>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</si>
  <si>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</si>
  <si>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</si>
  <si>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</si>
  <si>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</si>
  <si>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</si>
  <si>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</si>
  <si>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</si>
  <si>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</si>
  <si>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</si>
  <si>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</si>
  <si>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</si>
  <si>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</si>
  <si>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</si>
  <si>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</si>
  <si>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</si>
  <si>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</si>
  <si>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</si>
  <si>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</si>
  <si>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</si>
  <si>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</si>
  <si>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</si>
  <si>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</si>
  <si>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</si>
  <si>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</si>
  <si>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</si>
  <si>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</si>
  <si>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</si>
  <si>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</si>
  <si>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</si>
  <si>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</si>
  <si>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</si>
  <si>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</si>
  <si>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</si>
  <si>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</si>
  <si>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</si>
  <si>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</si>
  <si>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</si>
  <si>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</si>
  <si>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</si>
  <si>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</si>
  <si>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</si>
  <si>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</si>
  <si>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</si>
  <si>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</si>
  <si>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</si>
  <si>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</si>
  <si>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</si>
  <si>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</si>
  <si>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</si>
  <si>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</si>
  <si>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</si>
  <si>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</si>
  <si>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</si>
  <si>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</si>
  <si>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</si>
  <si>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</si>
  <si>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</si>
  <si>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</si>
  <si>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</si>
  <si>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</si>
  <si>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</si>
  <si>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</si>
  <si>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</si>
  <si>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</si>
  <si>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</si>
  <si>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</si>
  <si>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</si>
  <si>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</si>
  <si>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</si>
  <si>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</si>
  <si>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</si>
  <si>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</si>
  <si>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</si>
  <si>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</si>
  <si>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</si>
  <si>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</si>
  <si>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</si>
  <si>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</si>
  <si>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</si>
  <si>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</si>
  <si>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</si>
  <si>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</si>
  <si>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</si>
  <si>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</si>
  <si>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</si>
  <si>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</si>
  <si>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</si>
  <si>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</si>
  <si>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</si>
  <si>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</si>
  <si>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</si>
  <si>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</si>
  <si>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</si>
  <si>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</si>
  <si>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</si>
  <si>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</si>
  <si>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</si>
  <si>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</si>
  <si>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</si>
  <si>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</si>
  <si>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</si>
  <si>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</si>
  <si>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</si>
  <si>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</si>
  <si>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</si>
  <si>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</si>
  <si>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</si>
  <si>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</si>
  <si>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</si>
  <si>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</si>
  <si>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</si>
  <si>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</si>
  <si>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</si>
  <si>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</si>
  <si>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</si>
  <si>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</si>
  <si>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</si>
  <si>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</si>
  <si>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</si>
  <si>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</si>
  <si>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</si>
  <si>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</si>
  <si>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</si>
  <si>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</si>
  <si>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</si>
  <si>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</si>
  <si>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</si>
  <si>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</si>
  <si>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</si>
  <si>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</si>
  <si>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</si>
  <si>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</si>
  <si>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</si>
  <si>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</si>
  <si>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</si>
  <si>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</si>
  <si>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</si>
  <si>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</si>
  <si>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</si>
  <si>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</si>
  <si>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</si>
  <si>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</si>
  <si>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</si>
  <si>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</si>
  <si>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</si>
  <si>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</si>
  <si>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</si>
  <si>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</si>
  <si>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</si>
  <si>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</si>
  <si>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</si>
  <si>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</si>
  <si>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</si>
  <si>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</si>
  <si>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</si>
  <si>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</si>
  <si>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</si>
  <si>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</si>
  <si>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</si>
  <si>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</si>
  <si>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</si>
  <si>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</si>
  <si>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</si>
  <si>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</si>
  <si>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</si>
  <si>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</si>
  <si>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</si>
  <si>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</si>
  <si>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</si>
  <si>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</si>
  <si>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</si>
  <si>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</si>
  <si>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</si>
  <si>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</si>
  <si>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</si>
  <si>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</si>
  <si>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</si>
  <si>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</si>
  <si>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</si>
  <si>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</si>
  <si>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</si>
  <si>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</si>
  <si>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</si>
  <si>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</si>
  <si>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</si>
  <si>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</si>
  <si>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</si>
  <si>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</si>
  <si>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</si>
  <si>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</si>
  <si>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</si>
  <si>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</si>
  <si>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</si>
  <si>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</si>
  <si>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</si>
  <si>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</si>
  <si>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</si>
  <si>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</si>
  <si>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</si>
  <si>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</si>
  <si>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</si>
  <si>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</si>
  <si>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</si>
  <si>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</si>
  <si>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</si>
  <si>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</si>
  <si>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</si>
  <si>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</si>
  <si>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</si>
  <si>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</si>
  <si>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</si>
  <si>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</si>
  <si>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</si>
  <si>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</si>
  <si>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</si>
  <si>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</si>
  <si>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</si>
  <si>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</si>
  <si>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</si>
  <si>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</si>
  <si>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</si>
  <si>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</si>
  <si>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</si>
  <si>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</si>
  <si>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</si>
  <si>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</si>
  <si>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</si>
  <si>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</si>
  <si>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</si>
  <si>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</si>
  <si>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</si>
  <si>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</si>
  <si>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</si>
  <si>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</si>
  <si>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</si>
  <si>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</si>
  <si>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</si>
  <si>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</si>
  <si>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</si>
  <si>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</si>
  <si>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</si>
  <si>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</si>
  <si>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</si>
  <si>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</si>
  <si>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</si>
  <si>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</si>
  <si>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</si>
  <si>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</si>
  <si>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</si>
  <si>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</si>
  <si>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</si>
  <si>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</si>
  <si>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</si>
  <si>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</si>
  <si>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</si>
  <si>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</si>
  <si>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</si>
  <si>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</si>
  <si>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</si>
  <si>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</si>
  <si>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</si>
  <si>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</si>
  <si>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</si>
  <si>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</si>
  <si>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</si>
  <si>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</si>
  <si>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</si>
  <si>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</si>
  <si>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</si>
  <si>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</si>
  <si>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</si>
  <si>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</si>
  <si>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</si>
  <si>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</si>
  <si>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</si>
  <si>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</si>
  <si>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</si>
  <si>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</si>
  <si>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</si>
  <si>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</si>
  <si>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</si>
  <si>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</si>
  <si>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</si>
  <si>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</si>
  <si>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</si>
  <si>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</si>
  <si>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</si>
  <si>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</si>
  <si>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</si>
  <si>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</si>
  <si>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</si>
  <si>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</si>
  <si>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</si>
  <si>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</si>
  <si>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</si>
  <si>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</si>
  <si>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</si>
  <si>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</si>
  <si>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</si>
  <si>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</si>
  <si>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</si>
  <si>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</si>
  <si>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</si>
  <si>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</si>
  <si>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</si>
  <si>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</si>
  <si>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</si>
  <si>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</si>
  <si>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</si>
  <si>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</si>
  <si>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</si>
  <si>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</si>
  <si>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</si>
  <si>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</si>
  <si>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</si>
  <si>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</si>
  <si>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</si>
  <si>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</si>
  <si>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</si>
  <si>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</si>
  <si>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</si>
  <si>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</si>
  <si>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</si>
  <si>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</si>
  <si>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</si>
  <si>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</si>
  <si>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</si>
  <si>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</si>
  <si>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</si>
  <si>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</si>
  <si>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</si>
  <si>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</si>
  <si>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</si>
  <si>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</si>
  <si>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</si>
  <si>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</si>
  <si>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</si>
  <si>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</si>
  <si>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</si>
  <si>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</si>
  <si>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</si>
  <si>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</si>
  <si>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</si>
  <si>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</si>
  <si>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</si>
  <si>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</si>
  <si>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</si>
  <si>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</si>
  <si>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</si>
  <si>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</si>
  <si>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</si>
  <si>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</si>
  <si>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</si>
  <si>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</si>
  <si>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</si>
  <si>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</si>
  <si>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</si>
  <si>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</si>
  <si>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</si>
  <si>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</si>
  <si>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</si>
  <si>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</si>
  <si>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</si>
  <si>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</si>
  <si>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</si>
  <si>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</si>
  <si>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</si>
  <si>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</si>
  <si>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</si>
  <si>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</si>
  <si>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</si>
  <si>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</si>
  <si>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</si>
  <si>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</si>
  <si>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</si>
  <si>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</si>
  <si>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</si>
  <si>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</si>
  <si>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</si>
  <si>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</si>
  <si>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</si>
  <si>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</si>
  <si>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</si>
  <si>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</si>
  <si>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</si>
  <si>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</si>
  <si>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</si>
  <si>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</si>
  <si>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</si>
  <si>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</si>
  <si>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</si>
  <si>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</si>
  <si>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</si>
  <si>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</si>
  <si>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</si>
  <si>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</si>
  <si>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</si>
  <si>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</si>
  <si>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</si>
  <si>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</si>
  <si>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</si>
  <si>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</si>
  <si>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</si>
  <si>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</si>
  <si>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</si>
  <si>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</si>
  <si>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</si>
  <si>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</si>
  <si>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</si>
  <si>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</si>
  <si>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</si>
  <si>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</si>
  <si>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</si>
  <si>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</si>
  <si>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</si>
  <si>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</si>
  <si>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</si>
  <si>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</si>
  <si>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</si>
  <si>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</si>
  <si>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</si>
  <si>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</si>
  <si>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</si>
  <si>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</si>
  <si>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</si>
  <si>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</si>
  <si>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</si>
  <si>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</si>
  <si>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</si>
  <si>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</si>
  <si>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</si>
  <si>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</si>
  <si>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</si>
  <si>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</si>
  <si>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</si>
  <si>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</si>
  <si>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</si>
  <si>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</si>
  <si>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</si>
  <si>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</si>
  <si>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</si>
  <si>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</si>
  <si>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</si>
  <si>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</si>
  <si>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</si>
  <si>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</si>
  <si>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</si>
  <si>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</si>
  <si>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</si>
  <si>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</si>
  <si>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</si>
  <si>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</si>
  <si>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</si>
  <si>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</si>
  <si>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</si>
  <si>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</si>
  <si>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</si>
  <si>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</si>
  <si>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</si>
  <si>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</si>
  <si>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</si>
  <si>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</si>
  <si>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</si>
  <si>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</si>
  <si>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</si>
  <si>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</si>
  <si>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</si>
  <si>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</si>
  <si>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</si>
  <si>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</si>
  <si>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</si>
  <si>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</si>
  <si>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</si>
  <si>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</si>
  <si>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</si>
  <si>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</si>
  <si>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</si>
  <si>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</si>
  <si>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</si>
  <si>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</si>
  <si>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</si>
  <si>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</si>
  <si>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</si>
  <si>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</si>
  <si>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</si>
  <si>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</si>
  <si>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</si>
  <si>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</si>
  <si>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</si>
  <si>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</si>
  <si>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</si>
  <si>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</si>
  <si>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</si>
  <si>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</si>
  <si>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</si>
  <si>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</si>
  <si>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</si>
  <si>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</si>
  <si>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</si>
  <si>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</si>
  <si>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</si>
  <si>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</si>
  <si>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</si>
  <si>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</si>
  <si>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</si>
  <si>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</si>
  <si>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</si>
  <si>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</si>
  <si>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</si>
  <si>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</si>
  <si>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</si>
  <si>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</si>
  <si>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</si>
  <si>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</si>
  <si>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</si>
  <si>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</si>
  <si>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</si>
  <si>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</si>
  <si>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</si>
  <si>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</si>
  <si>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</si>
  <si>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</si>
  <si>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</si>
  <si>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</si>
  <si>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</si>
  <si>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</si>
  <si>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</si>
  <si>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</si>
  <si>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</si>
  <si>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</si>
  <si>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</si>
  <si>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</si>
  <si>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</si>
  <si>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</si>
  <si>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</si>
  <si>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</si>
  <si>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</si>
  <si>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</si>
  <si>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</si>
  <si>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</si>
  <si>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</si>
  <si>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</si>
  <si>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</si>
  <si>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</si>
  <si>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</si>
  <si>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</si>
  <si>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</si>
  <si>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</si>
  <si>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</si>
  <si>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</si>
  <si>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</si>
  <si>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</si>
  <si>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</si>
  <si>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</si>
  <si>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</si>
  <si>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</si>
  <si>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</si>
  <si>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</si>
  <si>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</si>
  <si>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</si>
  <si>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</si>
  <si>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</si>
  <si>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</si>
  <si>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</si>
  <si>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</si>
  <si>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</si>
  <si>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</si>
  <si>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</si>
  <si>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</si>
  <si>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</si>
  <si>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</si>
  <si>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</si>
  <si>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</si>
  <si>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</si>
  <si>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</si>
  <si>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</si>
  <si>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</si>
  <si>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</si>
  <si>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</si>
  <si>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</si>
  <si>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</si>
  <si>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</si>
  <si>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</si>
  <si>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</si>
  <si>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</si>
  <si>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</si>
  <si>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</si>
  <si>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</si>
  <si>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</si>
  <si>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</si>
  <si>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</si>
  <si>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</si>
  <si>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</si>
  <si>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</si>
  <si>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</si>
  <si>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</si>
  <si>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</si>
  <si>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</si>
  <si>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</si>
  <si>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</si>
  <si>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</si>
  <si>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</si>
  <si>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</si>
  <si>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</si>
  <si>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</si>
  <si>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</si>
  <si>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</si>
  <si>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</si>
  <si>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</si>
  <si>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</si>
  <si>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</si>
  <si>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</si>
  <si>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</si>
  <si>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</si>
  <si>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</si>
  <si>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</si>
  <si>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</si>
  <si>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</si>
  <si>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</si>
  <si>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</si>
  <si>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</si>
  <si>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</si>
  <si>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</si>
  <si>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</si>
  <si>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</si>
  <si>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</si>
  <si>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</si>
  <si>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</si>
  <si>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</si>
  <si>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</si>
  <si>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</si>
  <si>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</si>
  <si>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</si>
  <si>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</si>
  <si>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</si>
  <si>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</si>
  <si>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</si>
  <si>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</si>
  <si>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</si>
  <si>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</si>
  <si>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</si>
  <si>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</si>
  <si>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</si>
  <si>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</si>
  <si>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</si>
  <si>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</si>
  <si>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</si>
  <si>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</si>
  <si>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</si>
  <si>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</si>
  <si>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</si>
  <si>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</si>
  <si>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</si>
  <si>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</si>
  <si>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</si>
  <si>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</si>
  <si>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</si>
  <si>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</si>
  <si>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</si>
  <si>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</si>
  <si>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</si>
  <si>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</si>
  <si>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</si>
  <si>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</si>
  <si>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</si>
  <si>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</si>
  <si>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</si>
  <si>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</si>
  <si>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</si>
  <si>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</si>
  <si>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</si>
  <si>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</si>
  <si>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</si>
  <si>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</si>
  <si>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</si>
  <si>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</si>
  <si>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</si>
  <si>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</si>
  <si>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</si>
  <si>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</si>
  <si>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</si>
  <si>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</si>
  <si>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</si>
  <si>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</si>
  <si>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</si>
  <si>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</si>
  <si>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</si>
  <si>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</si>
  <si>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</si>
  <si>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</si>
  <si>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</si>
  <si>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</si>
  <si>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</si>
  <si>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</si>
  <si>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</si>
  <si>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</si>
  <si>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</si>
  <si>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</si>
  <si>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</si>
  <si>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</si>
  <si>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</si>
  <si>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</si>
  <si>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</si>
  <si>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</si>
  <si>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</si>
  <si>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</si>
  <si>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</si>
  <si>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</si>
  <si>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</si>
  <si>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</si>
  <si>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</si>
  <si>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</si>
  <si>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</si>
  <si>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</si>
  <si>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</si>
  <si>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</si>
  <si>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</si>
  <si>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</si>
  <si>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</si>
  <si>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</si>
  <si>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</si>
  <si>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</si>
  <si>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</si>
  <si>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</si>
  <si>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</si>
  <si>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</si>
  <si>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</si>
  <si>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</si>
  <si>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</si>
  <si>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</si>
  <si>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</si>
  <si>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</si>
  <si>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</si>
  <si>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</si>
  <si>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</si>
  <si>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</si>
  <si>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</si>
  <si>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</si>
  <si>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</si>
  <si>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</si>
  <si>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</si>
  <si>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</si>
  <si>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</si>
  <si>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</si>
  <si>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</si>
  <si>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</si>
  <si>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</si>
  <si>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</si>
  <si>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</si>
  <si>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</si>
  <si>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</si>
  <si>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</si>
  <si>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</si>
  <si>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</si>
  <si>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</si>
  <si>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</si>
  <si>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</si>
  <si>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</si>
  <si>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</si>
  <si>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</si>
  <si>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</si>
  <si>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</si>
  <si>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</si>
  <si>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</si>
  <si>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</si>
  <si>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</si>
  <si>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</si>
  <si>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</si>
  <si>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</si>
  <si>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</si>
  <si>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</si>
  <si>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</si>
  <si>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</si>
  <si>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</si>
  <si>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</si>
  <si>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</si>
  <si>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</si>
  <si>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</si>
  <si>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</si>
  <si>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</si>
  <si>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</si>
  <si>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</si>
  <si>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</si>
  <si>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</si>
  <si>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</si>
  <si>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</si>
  <si>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</si>
  <si>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</si>
  <si>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</si>
  <si>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</si>
  <si>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</si>
  <si>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</si>
  <si>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</si>
  <si>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</si>
  <si>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</si>
  <si>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</si>
  <si>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</si>
  <si>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</si>
  <si>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</si>
  <si>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</si>
  <si>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</si>
  <si>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</si>
  <si>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</si>
  <si>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</si>
  <si>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</si>
  <si>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</si>
  <si>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</si>
  <si>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</si>
  <si>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</si>
  <si>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</si>
  <si>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</si>
  <si>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</si>
  <si>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</si>
  <si>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</si>
  <si>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</si>
  <si>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</si>
  <si>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</si>
  <si>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</si>
  <si>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</si>
  <si>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</si>
  <si>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</si>
  <si>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</si>
  <si>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</si>
  <si>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</si>
  <si>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</si>
  <si>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</si>
  <si>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</si>
  <si>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</si>
  <si>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</si>
  <si>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</si>
  <si>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</si>
  <si>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</si>
  <si>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</si>
  <si>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</si>
  <si>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</si>
  <si>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</si>
  <si>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</si>
  <si>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</si>
  <si>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</si>
  <si>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</si>
  <si>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</si>
  <si>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</si>
  <si>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</si>
  <si>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</si>
  <si>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</si>
  <si>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</si>
  <si>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</si>
  <si>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</si>
  <si>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</si>
  <si>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</si>
  <si>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</si>
  <si>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</si>
  <si>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</si>
  <si>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</si>
  <si>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</si>
  <si>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</si>
  <si>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</si>
  <si>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</si>
  <si>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</si>
  <si>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</si>
  <si>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</si>
  <si>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</si>
  <si>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</si>
  <si>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</si>
  <si>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</si>
  <si>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</si>
  <si>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</si>
  <si>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</si>
  <si>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</si>
  <si>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</si>
  <si>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</si>
  <si>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</si>
  <si>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</si>
  <si>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</si>
  <si>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</si>
  <si>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</si>
  <si>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</si>
  <si>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</si>
  <si>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</si>
  <si>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</si>
  <si>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</si>
  <si>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</si>
  <si>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</si>
  <si>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</si>
  <si>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</si>
  <si>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</si>
  <si>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</si>
  <si>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</si>
  <si>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</si>
  <si>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</si>
  <si>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</si>
  <si>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</si>
  <si>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</si>
  <si>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</si>
  <si>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</si>
  <si>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</si>
  <si>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</si>
  <si>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</si>
  <si>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</si>
  <si>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</si>
  <si>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</si>
  <si>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</si>
  <si>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</si>
  <si>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</si>
  <si>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</si>
  <si>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</si>
  <si>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</si>
  <si>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</si>
  <si>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</si>
  <si>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</si>
  <si>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</si>
  <si>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</si>
  <si>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</si>
  <si>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</si>
  <si>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</si>
  <si>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</si>
  <si>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</si>
  <si>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</si>
  <si>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</si>
  <si>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</si>
  <si>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</si>
  <si>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</si>
  <si>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</si>
  <si>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</si>
  <si>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</si>
  <si>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</si>
  <si>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</si>
  <si>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</si>
  <si>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</si>
  <si>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</si>
  <si>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</si>
  <si>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</si>
  <si>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</si>
  <si>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</si>
  <si>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</si>
  <si>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</si>
  <si>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</si>
  <si>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</si>
  <si>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</si>
  <si>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</si>
  <si>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</si>
  <si>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</si>
  <si>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</si>
  <si>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</si>
  <si>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</si>
  <si>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</si>
  <si>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</si>
  <si>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</si>
  <si>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</si>
  <si>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</si>
  <si>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</si>
  <si>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</si>
  <si>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</si>
  <si>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</si>
  <si>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</si>
  <si>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</si>
  <si>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</si>
  <si>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</si>
  <si>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</si>
  <si>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</si>
  <si>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</si>
  <si>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</si>
  <si>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</si>
  <si>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</si>
  <si>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</si>
  <si>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</si>
  <si>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</si>
  <si>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</si>
  <si>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</si>
  <si>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</si>
  <si>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</si>
  <si>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</si>
  <si>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</si>
  <si>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</si>
  <si>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</si>
  <si>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</si>
  <si>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</si>
  <si>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</si>
  <si>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</si>
  <si>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</si>
  <si>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</si>
  <si>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</si>
  <si>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</si>
  <si>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</si>
  <si>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</si>
  <si>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</si>
  <si>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</si>
  <si>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</si>
  <si>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</si>
  <si>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</si>
  <si>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</si>
  <si>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</si>
  <si>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</si>
  <si>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</si>
  <si>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</si>
  <si>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</si>
  <si>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</si>
  <si>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</si>
  <si>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</si>
  <si>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</si>
  <si>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</si>
  <si>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</si>
  <si>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</si>
  <si>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</si>
  <si>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</si>
  <si>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</si>
  <si>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</si>
  <si>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</si>
  <si>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</si>
  <si>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</si>
  <si>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</si>
  <si>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</si>
  <si>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</si>
  <si>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</si>
  <si>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</si>
  <si>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</si>
  <si>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</si>
  <si>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</si>
  <si>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</si>
  <si>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</si>
  <si>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</si>
  <si>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</si>
  <si>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</si>
  <si>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</si>
  <si>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</si>
  <si>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</si>
  <si>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</si>
  <si>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</si>
  <si>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</si>
  <si>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</si>
  <si>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</si>
  <si>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</si>
  <si>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</si>
  <si>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</si>
  <si>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</si>
  <si>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</si>
  <si>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</si>
  <si>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</si>
  <si>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</si>
  <si>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</si>
  <si>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</si>
  <si>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</si>
  <si>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</si>
  <si>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</si>
  <si>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</si>
  <si>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</si>
  <si>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</si>
  <si>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</si>
  <si>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</si>
  <si>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</si>
  <si>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</si>
  <si>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</si>
  <si>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</si>
  <si>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</si>
  <si>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</si>
  <si>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</si>
  <si>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</si>
  <si>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</si>
  <si>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</si>
  <si>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</si>
  <si>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</si>
  <si>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</si>
  <si>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</si>
  <si>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</si>
  <si>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</si>
  <si>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</si>
  <si>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</si>
  <si>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</si>
  <si>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</si>
  <si>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</si>
  <si>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</si>
  <si>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</si>
  <si>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</si>
  <si>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</si>
  <si>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</si>
  <si>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</si>
  <si>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</si>
  <si>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</si>
  <si>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</si>
  <si>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</si>
  <si>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</si>
  <si>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</si>
  <si>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</si>
  <si>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</si>
  <si>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</si>
  <si>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</si>
  <si>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</si>
  <si>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</si>
  <si>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</si>
  <si>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</si>
  <si>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</si>
  <si>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</si>
  <si>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</si>
  <si>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</si>
  <si>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</si>
  <si>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</si>
  <si>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</si>
  <si>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</si>
  <si>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</si>
  <si>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</si>
  <si>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</si>
  <si>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</si>
  <si>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</si>
  <si>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</si>
  <si>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</si>
  <si>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</si>
  <si>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</si>
  <si>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</si>
  <si>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</si>
  <si>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</si>
  <si>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</si>
  <si>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</si>
  <si>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</si>
  <si>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</si>
  <si>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</si>
  <si>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</si>
  <si>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</si>
  <si>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</si>
  <si>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</si>
  <si>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</si>
  <si>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</si>
  <si>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</si>
  <si>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</si>
  <si>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</si>
  <si>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</si>
  <si>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</si>
  <si>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</si>
  <si>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</si>
  <si>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</si>
  <si>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</si>
  <si>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</si>
  <si>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</si>
  <si>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</si>
  <si>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</si>
  <si>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</si>
  <si>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</si>
  <si>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</si>
  <si>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</si>
  <si>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</si>
  <si>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</si>
  <si>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</si>
  <si>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</si>
  <si>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</si>
  <si>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</si>
  <si>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</si>
  <si>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</si>
  <si>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</si>
  <si>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</si>
  <si>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</si>
  <si>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</si>
  <si>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</si>
  <si>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</si>
  <si>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</si>
  <si>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</si>
  <si>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</si>
  <si>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</si>
  <si>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</si>
  <si>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</si>
  <si>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</si>
  <si>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</si>
  <si>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</si>
  <si>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</si>
  <si>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</si>
  <si>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</si>
  <si>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</si>
  <si>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</si>
  <si>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</si>
  <si>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</si>
  <si>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</si>
  <si>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</si>
  <si>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</si>
  <si>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</si>
  <si>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</si>
  <si>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</si>
  <si>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</si>
  <si>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</si>
  <si>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</si>
  <si>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</si>
  <si>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</si>
  <si>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</si>
  <si>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</si>
  <si>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</si>
  <si>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</si>
  <si>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</si>
  <si>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</si>
  <si>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</si>
  <si>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</si>
  <si>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</si>
  <si>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</si>
  <si>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</si>
  <si>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</si>
  <si>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</si>
  <si>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</si>
  <si>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</si>
  <si>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</si>
  <si>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</si>
  <si>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</si>
  <si>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</si>
  <si>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</si>
  <si>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</si>
  <si>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</si>
  <si>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</si>
  <si>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</si>
  <si>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</si>
  <si>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</si>
  <si>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</si>
  <si>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</si>
  <si>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</si>
  <si>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</si>
  <si>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</si>
  <si>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</si>
  <si>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</si>
  <si>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</si>
  <si>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</si>
  <si>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</si>
  <si>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</si>
  <si>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</si>
  <si>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</si>
  <si>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</si>
  <si>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</si>
  <si>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</si>
  <si>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</si>
  <si>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</si>
  <si>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</si>
  <si>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</si>
  <si>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</si>
  <si>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</si>
  <si>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</si>
  <si>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</si>
  <si>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</si>
  <si>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</si>
  <si>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</si>
  <si>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</si>
  <si>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</si>
  <si>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</si>
  <si>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</si>
  <si>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</si>
  <si>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</si>
  <si>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</si>
  <si>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</si>
  <si>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</si>
  <si>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</si>
  <si>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</si>
  <si>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</si>
  <si>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</si>
  <si>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</si>
  <si>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</si>
  <si>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</si>
  <si>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</si>
  <si>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</si>
  <si>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</si>
  <si>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</si>
  <si>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</si>
  <si>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</si>
  <si>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</si>
  <si>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</si>
  <si>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</si>
  <si>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</si>
  <si>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</si>
  <si>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</si>
  <si>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</si>
  <si>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</si>
  <si>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</si>
  <si>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</si>
  <si>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</si>
  <si>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</si>
  <si>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</si>
  <si>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</si>
  <si>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</si>
  <si>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</si>
  <si>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</si>
  <si>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</si>
  <si>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</si>
  <si>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</si>
  <si>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</si>
  <si>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</si>
  <si>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</si>
  <si>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</si>
  <si>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</si>
  <si>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</si>
  <si>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</si>
  <si>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</si>
  <si>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</si>
  <si>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</si>
  <si>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</si>
  <si>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</si>
  <si>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</si>
  <si>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</si>
  <si>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</si>
  <si>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</si>
  <si>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</si>
  <si>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</si>
  <si>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</si>
  <si>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</si>
  <si>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</si>
  <si>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</si>
  <si>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</si>
  <si>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</si>
  <si>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</si>
  <si>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</si>
  <si>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</si>
  <si>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</si>
  <si>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</si>
  <si>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</si>
  <si>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</si>
  <si>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</si>
  <si>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</si>
  <si>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</si>
  <si>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</si>
  <si>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</si>
  <si>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</si>
  <si>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</si>
  <si>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</si>
  <si>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</si>
  <si>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</si>
  <si>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</si>
  <si>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</si>
  <si>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</si>
  <si>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</si>
  <si>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</si>
  <si>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</si>
  <si>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</si>
  <si>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</si>
  <si>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</si>
  <si>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</si>
  <si>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</si>
  <si>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</si>
  <si>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</si>
  <si>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</si>
  <si>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</si>
  <si>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</si>
  <si>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</si>
  <si>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</si>
  <si>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</si>
  <si>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</si>
  <si>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</si>
  <si>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</si>
  <si>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</si>
  <si>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</si>
  <si>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</si>
  <si>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</si>
  <si>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</si>
  <si>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</si>
  <si>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</si>
  <si>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</si>
  <si>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</si>
  <si>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</si>
  <si>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</si>
  <si>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</si>
  <si>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</si>
  <si>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</si>
  <si>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</si>
  <si>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</si>
  <si>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</si>
  <si>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</si>
  <si>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</si>
  <si>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</si>
  <si>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</si>
  <si>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</si>
  <si>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</si>
  <si>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</si>
  <si>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</si>
  <si>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</si>
  <si>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</si>
  <si>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</si>
  <si>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</si>
  <si>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</si>
  <si>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</si>
  <si>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</si>
  <si>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</si>
  <si>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</si>
  <si>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</si>
  <si>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</si>
  <si>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</si>
  <si>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</si>
  <si>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</si>
  <si>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</si>
  <si>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</si>
  <si>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</si>
  <si>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</si>
  <si>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</si>
  <si>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</si>
  <si>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</si>
  <si>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</si>
  <si>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</si>
  <si>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</si>
  <si>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</si>
  <si>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</si>
  <si>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</si>
  <si>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</si>
  <si>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</si>
  <si>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</si>
  <si>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</si>
  <si>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</si>
  <si>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</si>
  <si>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</si>
  <si>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</si>
  <si>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</si>
  <si>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</si>
  <si>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</si>
  <si>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</si>
  <si>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</si>
  <si>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</si>
  <si>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</si>
  <si>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</si>
  <si>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</si>
  <si>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</si>
  <si>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</si>
  <si>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</si>
  <si>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</si>
  <si>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</si>
  <si>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</si>
  <si>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</si>
  <si>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</si>
  <si>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</si>
  <si>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</si>
  <si>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</si>
  <si>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</si>
  <si>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</si>
  <si>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</si>
  <si>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</si>
  <si>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</si>
  <si>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</si>
  <si>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</si>
  <si>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</si>
  <si>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</si>
  <si>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</si>
  <si>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</si>
  <si>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</si>
  <si>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</si>
  <si>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</si>
  <si>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</si>
  <si>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</si>
  <si>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</si>
  <si>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</si>
  <si>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</si>
  <si>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</si>
  <si>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</si>
  <si>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</si>
  <si>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</si>
  <si>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</si>
  <si>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</si>
  <si>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</si>
  <si>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</si>
  <si>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</si>
  <si>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</si>
  <si>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</si>
  <si>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</si>
  <si>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</si>
  <si>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</si>
  <si>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</si>
  <si>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</si>
  <si>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</si>
  <si>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</si>
  <si>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</si>
  <si>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</si>
  <si>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</si>
  <si>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</si>
  <si>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</si>
  <si>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</si>
  <si>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</si>
  <si>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</si>
  <si>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</si>
  <si>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</si>
  <si>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</si>
  <si>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</si>
  <si>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</si>
  <si>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</si>
  <si>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</si>
  <si>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</si>
  <si>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</si>
  <si>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</si>
  <si>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</si>
  <si>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</si>
  <si>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</si>
  <si>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</si>
  <si>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</si>
  <si>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</si>
  <si>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</si>
  <si>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</si>
  <si>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</si>
  <si>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</si>
  <si>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</si>
  <si>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</si>
  <si>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</si>
  <si>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</si>
  <si>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</si>
  <si>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</si>
  <si>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</si>
  <si>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</si>
  <si>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</si>
  <si>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</si>
  <si>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</si>
  <si>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</si>
  <si>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</si>
  <si>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</si>
  <si>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</si>
  <si>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</si>
  <si>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</si>
  <si>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</si>
  <si>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</si>
  <si>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</si>
  <si>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</si>
  <si>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</si>
  <si>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</si>
  <si>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</si>
  <si>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</si>
  <si>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</si>
  <si>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</si>
  <si>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</si>
  <si>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</si>
  <si>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</si>
  <si>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</si>
  <si>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</si>
  <si>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</si>
  <si>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</si>
  <si>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</si>
  <si>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</si>
  <si>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</si>
  <si>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</si>
  <si>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</si>
  <si>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</si>
  <si>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</si>
  <si>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</si>
  <si>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</si>
  <si>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</si>
  <si>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</si>
  <si>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</si>
  <si>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</si>
  <si>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</si>
  <si>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</si>
  <si>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</si>
  <si>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</si>
  <si>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</si>
  <si>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</si>
  <si>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</si>
  <si>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</si>
  <si>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</si>
  <si>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</si>
  <si>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</si>
  <si>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</si>
  <si>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</si>
  <si>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</si>
  <si>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</si>
  <si>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</si>
  <si>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</si>
  <si>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</si>
  <si>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</si>
  <si>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</si>
  <si>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</si>
  <si>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</si>
  <si>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</si>
  <si>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</si>
  <si>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</si>
  <si>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</si>
  <si>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</si>
  <si>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</si>
  <si>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</si>
  <si>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</si>
  <si>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</si>
  <si>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</si>
  <si>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</si>
  <si>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</si>
  <si>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</si>
  <si>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</si>
  <si>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</si>
  <si>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</si>
  <si>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</si>
  <si>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</si>
  <si>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</si>
  <si>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</si>
  <si>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</si>
  <si>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</si>
  <si>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</si>
  <si>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</si>
  <si>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</si>
  <si>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</si>
  <si>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</si>
  <si>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</si>
  <si>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</si>
  <si>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</si>
  <si>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</si>
  <si>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</si>
  <si>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</si>
  <si>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</si>
  <si>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</si>
  <si>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</si>
  <si>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</si>
  <si>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</si>
  <si>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</si>
  <si>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</si>
  <si>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</si>
  <si>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</si>
  <si>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</si>
  <si>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</si>
  <si>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</si>
  <si>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</si>
  <si>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</si>
  <si>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</si>
  <si>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</si>
  <si>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</si>
  <si>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</si>
  <si>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</si>
  <si>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</si>
  <si>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</si>
  <si>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</si>
  <si>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</si>
  <si>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</si>
  <si>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</si>
  <si>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</si>
  <si>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</si>
  <si>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</si>
  <si>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</si>
  <si>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</si>
  <si>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</si>
  <si>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</si>
  <si>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</si>
  <si>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</si>
  <si>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</si>
  <si>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</si>
  <si>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</si>
  <si>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</si>
  <si>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</si>
  <si>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</si>
  <si>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</si>
  <si>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</si>
  <si>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</si>
  <si>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</si>
  <si>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</si>
  <si>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</si>
  <si>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</si>
  <si>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</si>
  <si>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</si>
  <si>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</si>
  <si>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</si>
  <si>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</si>
  <si>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</si>
  <si>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</si>
  <si>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</si>
  <si>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</si>
  <si>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</si>
  <si>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</si>
  <si>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</si>
  <si>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</si>
  <si>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</si>
  <si>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</si>
  <si>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</si>
  <si>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</si>
  <si>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</si>
  <si>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</si>
  <si>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</si>
  <si>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</si>
  <si>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</si>
  <si>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</si>
  <si>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</si>
  <si>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</si>
  <si>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</si>
  <si>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</si>
  <si>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</si>
  <si>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</si>
  <si>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</si>
  <si>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</si>
  <si>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</si>
  <si>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</si>
  <si>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</si>
  <si>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</si>
  <si>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</si>
  <si>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</si>
  <si>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</si>
  <si>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</si>
  <si>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</si>
  <si>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</si>
  <si>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</si>
  <si>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</si>
  <si>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</si>
  <si>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</si>
  <si>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</si>
  <si>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</si>
  <si>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</si>
  <si>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</si>
  <si>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</si>
  <si>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</si>
  <si>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</si>
  <si>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</si>
  <si>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</si>
  <si>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</si>
  <si>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</si>
  <si>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</si>
  <si>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</si>
  <si>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</si>
  <si>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</si>
  <si>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</si>
  <si>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</si>
  <si>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</si>
  <si>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</si>
  <si>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</si>
  <si>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</si>
  <si>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</si>
  <si>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</si>
  <si>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</si>
  <si>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</si>
  <si>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</si>
  <si>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</si>
  <si>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</si>
  <si>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</si>
  <si>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</si>
  <si>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</si>
  <si>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</si>
  <si>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</si>
  <si>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</si>
  <si>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</si>
  <si>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</si>
  <si>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</si>
  <si>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</si>
  <si>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</si>
  <si>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</si>
  <si>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</si>
  <si>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</si>
  <si>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</si>
  <si>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</si>
  <si>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</si>
  <si>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</si>
  <si>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</si>
  <si>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</si>
  <si>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</si>
  <si>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</si>
  <si>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</si>
  <si>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</si>
  <si>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</si>
  <si>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</si>
  <si>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</si>
  <si>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</si>
  <si>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</si>
  <si>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</si>
  <si>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</si>
  <si>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</si>
  <si>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</si>
  <si>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</si>
  <si>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</si>
  <si>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</si>
  <si>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</si>
  <si>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</si>
  <si>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</si>
  <si>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</si>
  <si>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</si>
  <si>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</si>
  <si>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</si>
  <si>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</si>
  <si>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</si>
  <si>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</si>
  <si>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</si>
  <si>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</si>
  <si>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</si>
  <si>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</si>
  <si>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</si>
  <si>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</si>
  <si>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</si>
  <si>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</si>
  <si>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</si>
  <si>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</si>
  <si>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</si>
  <si>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</si>
  <si>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</si>
  <si>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</si>
  <si>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</si>
  <si>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</si>
  <si>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</si>
  <si>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</si>
  <si>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</si>
  <si>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</si>
  <si>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</si>
  <si>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</si>
  <si>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</si>
  <si>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</si>
  <si>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</si>
  <si>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</si>
  <si>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</si>
  <si>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</si>
  <si>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</si>
  <si>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</si>
  <si>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</si>
  <si>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</si>
  <si>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</si>
  <si>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</si>
  <si>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</si>
  <si>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</si>
  <si>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</si>
  <si>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</si>
  <si>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</si>
  <si>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</si>
  <si>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</si>
  <si>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</si>
  <si>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</si>
  <si>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</si>
  <si>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</si>
  <si>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</si>
  <si>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</si>
  <si>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</si>
  <si>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</si>
  <si>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</si>
  <si>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</si>
  <si>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</si>
  <si>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</si>
  <si>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</si>
  <si>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</si>
  <si>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</si>
  <si>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</si>
  <si>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</si>
  <si>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</si>
  <si>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</si>
  <si>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</si>
  <si>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</si>
  <si>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</si>
  <si>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</si>
  <si>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</si>
  <si>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</si>
  <si>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</si>
  <si>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</si>
  <si>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</si>
  <si>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</si>
  <si>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</si>
  <si>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</si>
  <si>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</si>
  <si>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</si>
  <si>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</si>
  <si>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</si>
  <si>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</si>
  <si>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</si>
  <si>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</si>
  <si>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</si>
  <si>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</si>
  <si>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</si>
  <si>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</si>
  <si>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</si>
  <si>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</si>
  <si>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</si>
  <si>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</si>
  <si>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</si>
  <si>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</si>
  <si>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</si>
  <si>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</si>
  <si>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</si>
  <si>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</si>
  <si>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</si>
  <si>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</si>
  <si>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</si>
  <si>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</si>
  <si>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</si>
  <si>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</si>
  <si>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</si>
  <si>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</si>
  <si>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</si>
  <si>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</si>
  <si>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</si>
  <si>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</si>
  <si>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</si>
  <si>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</si>
  <si>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</si>
  <si>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</si>
  <si>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</si>
  <si>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</si>
  <si>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</si>
  <si>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</si>
  <si>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</si>
  <si>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</si>
  <si>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</si>
  <si>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</si>
  <si>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</si>
  <si>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</si>
  <si>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</si>
  <si>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</si>
  <si>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</si>
  <si>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</si>
  <si>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</si>
  <si>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</si>
  <si>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</si>
  <si>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</si>
  <si>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</si>
  <si>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</si>
  <si>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</si>
  <si>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</si>
  <si>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</si>
  <si>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</si>
  <si>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</si>
  <si>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</si>
  <si>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</si>
  <si>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</si>
  <si>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</si>
  <si>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</si>
  <si>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</si>
  <si>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</si>
  <si>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</si>
  <si>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</si>
  <si>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</si>
  <si>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</si>
  <si>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</si>
  <si>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</si>
  <si>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</si>
  <si>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</si>
  <si>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</si>
  <si>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</si>
  <si>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</si>
  <si>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</si>
  <si>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</si>
  <si>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</si>
  <si>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</si>
  <si>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</si>
  <si>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</si>
  <si>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</si>
  <si>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</si>
  <si>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</si>
  <si>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</si>
  <si>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</si>
  <si>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</si>
  <si>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</si>
  <si>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</si>
  <si>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</si>
  <si>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</si>
  <si>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</si>
  <si>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</si>
  <si>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</si>
  <si>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</si>
  <si>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</si>
  <si>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</si>
  <si>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</si>
  <si>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</si>
  <si>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</si>
  <si>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</si>
  <si>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</si>
  <si>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</si>
  <si>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</si>
  <si>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</si>
  <si>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</si>
  <si>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</si>
  <si>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</si>
  <si>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</si>
  <si>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</si>
  <si>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</si>
  <si>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</si>
  <si>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</si>
  <si>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</si>
  <si>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</si>
  <si>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</si>
  <si>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</si>
  <si>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</si>
  <si>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</si>
  <si>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</si>
  <si>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</si>
  <si>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</si>
  <si>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</si>
  <si>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</si>
  <si>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</si>
  <si>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</si>
  <si>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</si>
  <si>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</si>
  <si>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</si>
  <si>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</si>
  <si>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</si>
  <si>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</si>
  <si>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</si>
  <si>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</si>
  <si>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</si>
  <si>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</si>
  <si>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</si>
  <si>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</si>
  <si>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</si>
  <si>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</si>
  <si>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</si>
  <si>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</si>
  <si>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</si>
  <si>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</si>
  <si>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</si>
  <si>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</si>
  <si>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</si>
  <si>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</si>
  <si>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</si>
  <si>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</si>
  <si>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</si>
  <si>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</si>
  <si>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</si>
  <si>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</si>
  <si>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</si>
  <si>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</si>
  <si>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</si>
  <si>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</si>
  <si>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</si>
  <si>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</si>
  <si>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</si>
  <si>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</si>
  <si>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</si>
  <si>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</si>
  <si>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</si>
  <si>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</si>
  <si>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</si>
  <si>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</si>
  <si>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</si>
  <si>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</si>
  <si>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</si>
  <si>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</si>
  <si>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</si>
  <si>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</si>
  <si>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</si>
  <si>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</si>
  <si>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</si>
  <si>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</si>
  <si>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</si>
  <si>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</si>
  <si>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</si>
  <si>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</si>
  <si>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</si>
  <si>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</si>
  <si>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</si>
  <si>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</si>
  <si>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</si>
  <si>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</si>
  <si>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</si>
  <si>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</si>
  <si>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</si>
  <si>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</si>
  <si>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</si>
  <si>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</si>
  <si>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</si>
  <si>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</si>
  <si>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</si>
  <si>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</si>
  <si>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</si>
  <si>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</si>
  <si>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</si>
  <si>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</si>
  <si>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</si>
  <si>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</si>
  <si>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</si>
  <si>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</si>
  <si>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</si>
  <si>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</si>
  <si>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</si>
  <si>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</si>
  <si>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</si>
  <si>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</si>
  <si>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</si>
  <si>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</si>
  <si>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</si>
  <si>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</si>
  <si>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</si>
  <si>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</si>
  <si>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</si>
  <si>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</si>
  <si>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</si>
  <si>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</si>
  <si>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</si>
  <si>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</si>
  <si>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</si>
  <si>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</si>
  <si>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</si>
  <si>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</si>
  <si>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</si>
  <si>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</si>
  <si>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</si>
  <si>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</si>
  <si>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</si>
  <si>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</si>
  <si>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</si>
  <si>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</si>
  <si>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</si>
  <si>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</si>
  <si>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</si>
  <si>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</si>
  <si>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</si>
  <si>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</si>
  <si>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</si>
  <si>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</si>
  <si>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</si>
  <si>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</si>
  <si>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</si>
  <si>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</si>
  <si>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</si>
  <si>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</si>
  <si>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</si>
  <si>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</si>
  <si>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</si>
  <si>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</si>
  <si>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</si>
  <si>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</si>
  <si>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</si>
  <si>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</si>
  <si>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</si>
  <si>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</si>
  <si>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</si>
  <si>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</si>
  <si>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</si>
  <si>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</si>
  <si>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</si>
  <si>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</si>
  <si>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</si>
  <si>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</si>
  <si>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</si>
  <si>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</si>
  <si>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</si>
  <si>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</si>
  <si>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</si>
  <si>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</si>
  <si>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</si>
  <si>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</si>
  <si>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</si>
  <si>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</si>
  <si>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</si>
  <si>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</si>
  <si>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</si>
  <si>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</si>
  <si>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</si>
  <si>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</si>
  <si>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</si>
  <si>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</si>
  <si>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</si>
  <si>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</si>
  <si>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</si>
  <si>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</si>
  <si>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</si>
  <si>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</si>
  <si>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</si>
  <si>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</si>
  <si>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</si>
  <si>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</si>
  <si>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</si>
  <si>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</si>
  <si>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</si>
  <si>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</si>
  <si>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</si>
  <si>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</si>
  <si>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</si>
  <si>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</si>
  <si>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</si>
  <si>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</si>
  <si>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</si>
  <si>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</si>
  <si>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</si>
  <si>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</si>
  <si>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</si>
  <si>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</si>
  <si>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</si>
  <si>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</si>
  <si>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</si>
  <si>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</si>
  <si>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</si>
  <si>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</si>
  <si>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</si>
  <si>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</si>
  <si>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</si>
  <si>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</si>
  <si>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</si>
  <si>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</si>
  <si>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</si>
  <si>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</si>
  <si>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</si>
  <si>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</si>
  <si>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</si>
  <si>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</si>
  <si>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</si>
  <si>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</si>
  <si>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</si>
  <si>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</si>
  <si>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</si>
  <si>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</si>
  <si>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</si>
  <si>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</si>
  <si>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</si>
  <si>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</si>
  <si>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</si>
  <si>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</si>
  <si>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</si>
  <si>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</si>
  <si>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</si>
  <si>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</si>
  <si>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</si>
  <si>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</si>
  <si>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</si>
  <si>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</si>
  <si>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</si>
  <si>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</si>
  <si>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</si>
  <si>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</si>
  <si>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</si>
  <si>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</si>
  <si>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</si>
  <si>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</si>
  <si>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</si>
  <si>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</si>
  <si>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</si>
  <si>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</si>
  <si>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</si>
  <si>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</si>
  <si>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</si>
  <si>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</si>
  <si>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</si>
  <si>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</si>
  <si>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</si>
  <si>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</si>
  <si>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</si>
  <si>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</si>
  <si>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</si>
  <si>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</si>
  <si>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</si>
  <si>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</si>
  <si>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</si>
  <si>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</si>
  <si>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</si>
  <si>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</si>
  <si>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</si>
  <si>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</si>
  <si>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</si>
  <si>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</si>
  <si>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</si>
  <si>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</si>
  <si>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</si>
  <si>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</si>
  <si>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</si>
  <si>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</si>
  <si>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</si>
  <si>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</si>
  <si>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</si>
  <si>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</si>
  <si>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</si>
  <si>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</si>
  <si>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</si>
  <si>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</si>
  <si>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</si>
  <si>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</si>
  <si>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</si>
  <si>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</si>
  <si>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</si>
  <si>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</si>
  <si>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</si>
  <si>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</si>
  <si>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</si>
  <si>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</si>
  <si>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</si>
  <si>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</si>
  <si>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</si>
  <si>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</si>
  <si>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</si>
  <si>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</si>
  <si>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</si>
  <si>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</si>
  <si>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</si>
  <si>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</si>
  <si>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</si>
  <si>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</si>
  <si>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</si>
  <si>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</si>
  <si>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</si>
  <si>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</si>
  <si>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</si>
  <si>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</si>
  <si>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</si>
  <si>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</si>
  <si>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</si>
  <si>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</si>
  <si>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</si>
  <si>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</si>
  <si>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</si>
  <si>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</si>
  <si>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</si>
  <si>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</si>
  <si>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</si>
  <si>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</si>
  <si>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</si>
  <si>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</si>
  <si>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</si>
  <si>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</si>
  <si>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</si>
  <si>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</si>
  <si>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</si>
  <si>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</si>
  <si>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</si>
  <si>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</si>
  <si>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</si>
  <si>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</si>
  <si>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</si>
  <si>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</si>
  <si>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</si>
  <si>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</si>
  <si>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</si>
  <si>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</si>
  <si>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</si>
  <si>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</si>
  <si>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</si>
  <si>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</si>
  <si>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</si>
  <si>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</si>
  <si>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</si>
  <si>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</si>
  <si>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</si>
  <si>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</si>
  <si>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</si>
  <si>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</si>
  <si>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</si>
  <si>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</si>
  <si>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</si>
  <si>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</si>
  <si>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</si>
  <si>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</si>
  <si>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</si>
  <si>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</si>
  <si>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</si>
  <si>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</si>
  <si>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</si>
  <si>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</si>
  <si>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</si>
  <si>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</si>
  <si>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</si>
  <si>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</si>
  <si>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</si>
  <si>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</si>
  <si>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</si>
  <si>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</si>
  <si>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</si>
  <si>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</si>
  <si>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</si>
  <si>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</si>
  <si>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</si>
  <si>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</si>
  <si>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</si>
  <si>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</si>
  <si>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</si>
  <si>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</si>
  <si>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</si>
  <si>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</si>
  <si>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</si>
  <si>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</si>
  <si>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</si>
  <si>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</si>
  <si>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</si>
  <si>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</si>
  <si>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</si>
  <si>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</si>
  <si>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</si>
  <si>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</si>
  <si>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</si>
  <si>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</si>
  <si>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</si>
  <si>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</si>
  <si>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</si>
  <si>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</si>
  <si>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</si>
  <si>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</si>
  <si>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</si>
  <si>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</si>
  <si>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</si>
  <si>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</si>
  <si>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</si>
  <si>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</si>
  <si>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</si>
  <si>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</si>
  <si>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</si>
  <si>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</si>
  <si>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</si>
  <si>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</si>
  <si>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</si>
  <si>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</si>
  <si>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</si>
  <si>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</si>
  <si>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</si>
  <si>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</si>
  <si>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</si>
  <si>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</si>
  <si>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</si>
  <si>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</si>
  <si>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</si>
  <si>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</si>
  <si>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</si>
  <si>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</si>
  <si>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</si>
  <si>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</si>
  <si>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</si>
  <si>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</si>
  <si>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</si>
  <si>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</si>
  <si>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</si>
  <si>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</si>
  <si>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</si>
  <si>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</si>
  <si>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</si>
  <si>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</si>
  <si>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</si>
  <si>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</si>
  <si>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</si>
  <si>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</si>
  <si>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</si>
  <si>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</si>
  <si>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</si>
  <si>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</si>
  <si>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</si>
  <si>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</si>
  <si>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</si>
  <si>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</si>
  <si>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</si>
  <si>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</si>
  <si>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</si>
  <si>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</si>
  <si>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</si>
  <si>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</si>
  <si>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</si>
  <si>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</si>
  <si>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</si>
  <si>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</si>
  <si>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</si>
  <si>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</si>
  <si>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</si>
  <si>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</si>
  <si>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</si>
  <si>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</si>
  <si>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</si>
  <si>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</si>
  <si>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</si>
  <si>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</si>
  <si>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</si>
  <si>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</si>
  <si>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</si>
  <si>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</si>
  <si>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</si>
  <si>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</si>
  <si>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</si>
  <si>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</si>
  <si>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</si>
  <si>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</si>
  <si>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</si>
  <si>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</si>
  <si>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</si>
  <si>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</si>
  <si>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</si>
  <si>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</si>
  <si>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</si>
  <si>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</si>
  <si>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</si>
  <si>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</si>
  <si>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</si>
  <si>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</si>
  <si>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</si>
  <si>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</si>
  <si>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</si>
  <si>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</si>
  <si>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</si>
  <si>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</si>
  <si>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</si>
  <si>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</si>
  <si>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</si>
  <si>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</si>
  <si>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</si>
  <si>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</si>
  <si>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</si>
  <si>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</si>
  <si>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</si>
  <si>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</si>
  <si>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</si>
  <si>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</si>
  <si>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</si>
  <si>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</si>
  <si>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</si>
  <si>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</si>
  <si>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</si>
  <si>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</si>
  <si>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</si>
  <si>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</si>
  <si>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</si>
  <si>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</si>
  <si>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</si>
  <si>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</si>
  <si>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</si>
  <si>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</si>
  <si>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</si>
  <si>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</si>
  <si>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</si>
  <si>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</si>
  <si>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</si>
  <si>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</si>
  <si>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</si>
  <si>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</si>
  <si>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</si>
  <si>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</si>
  <si>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</si>
  <si>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</si>
  <si>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</si>
  <si>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</si>
  <si>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</si>
  <si>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</si>
  <si>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</si>
  <si>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</si>
  <si>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</si>
  <si>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</si>
  <si>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</si>
  <si>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</si>
  <si>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</si>
  <si>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</si>
  <si>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</si>
  <si>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</si>
  <si>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</si>
  <si>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</si>
  <si>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</si>
  <si>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</si>
  <si>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</si>
  <si>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</si>
  <si>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</si>
  <si>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</si>
  <si>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</si>
  <si>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</si>
  <si>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</si>
  <si>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</si>
  <si>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</si>
  <si>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</si>
  <si>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</si>
  <si>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</si>
  <si>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</si>
  <si>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</si>
  <si>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</si>
  <si>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</si>
  <si>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</si>
  <si>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</si>
  <si>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</si>
  <si>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</si>
  <si>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</si>
  <si>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</si>
  <si>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</si>
  <si>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</si>
  <si>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</si>
  <si>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</si>
  <si>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</si>
  <si>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</si>
  <si>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</si>
  <si>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</si>
  <si>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</si>
  <si>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</si>
  <si>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</si>
  <si>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</si>
  <si>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</si>
  <si>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</si>
  <si>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</si>
  <si>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</si>
  <si>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</si>
  <si>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</si>
  <si>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</si>
  <si>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</si>
  <si>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</si>
  <si>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</si>
  <si>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</si>
  <si>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</si>
  <si>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</si>
  <si>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</si>
  <si>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</si>
  <si>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</si>
  <si>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</si>
  <si>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</si>
  <si>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</si>
  <si>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</si>
  <si>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</si>
  <si>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</si>
  <si>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</si>
  <si>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</si>
  <si>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</si>
  <si>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</si>
  <si>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</si>
  <si>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</si>
  <si>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</si>
  <si>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</si>
  <si>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</si>
  <si>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</si>
  <si>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</si>
  <si>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</si>
  <si>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</si>
  <si>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</si>
  <si>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</si>
  <si>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</si>
  <si>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</si>
  <si>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</si>
  <si>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</si>
  <si>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</si>
  <si>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</si>
  <si>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</si>
  <si>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</si>
  <si>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</si>
  <si>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</si>
  <si>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</si>
  <si>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</si>
  <si>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</si>
  <si>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</si>
  <si>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</si>
  <si>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</si>
  <si>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</si>
  <si>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</si>
  <si>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</si>
  <si>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</si>
  <si>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</si>
  <si>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</si>
  <si>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</si>
  <si>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</si>
  <si>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</si>
  <si>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</si>
  <si>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</si>
  <si>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</si>
  <si>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</si>
  <si>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</si>
  <si>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</si>
  <si>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</si>
  <si>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</si>
  <si>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</si>
  <si>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</si>
  <si>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</si>
  <si>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</si>
  <si>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</si>
  <si>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</si>
  <si>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</si>
  <si>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</si>
  <si>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</si>
  <si>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</si>
  <si>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</si>
  <si>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</si>
  <si>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</si>
  <si>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</si>
  <si>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</si>
  <si>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</si>
  <si>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</si>
  <si>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</si>
  <si>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</si>
  <si>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</si>
  <si>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</si>
  <si>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</si>
  <si>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</si>
  <si>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</si>
  <si>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</si>
  <si>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</si>
  <si>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</si>
  <si>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</si>
  <si>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</si>
  <si>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</si>
  <si>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</si>
  <si>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</si>
  <si>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</si>
  <si>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</si>
  <si>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</si>
  <si>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</si>
  <si>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</si>
  <si>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</si>
  <si>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</si>
  <si>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</si>
  <si>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</si>
  <si>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</si>
  <si>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</si>
  <si>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</si>
  <si>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</si>
  <si>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</si>
  <si>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</si>
  <si>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</si>
  <si>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</si>
  <si>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</si>
  <si>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</si>
  <si>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</si>
  <si>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</si>
  <si>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</si>
  <si>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</si>
  <si>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</si>
  <si>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</si>
  <si>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</si>
  <si>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</si>
  <si>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</si>
  <si>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</si>
  <si>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</si>
  <si>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</si>
  <si>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</si>
  <si>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</si>
  <si>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</si>
  <si>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</si>
  <si>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</si>
  <si>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</si>
  <si>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</si>
  <si>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</si>
  <si>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</si>
  <si>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</si>
  <si>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</si>
  <si>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</si>
  <si>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</si>
  <si>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</si>
  <si>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</si>
  <si>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</si>
  <si>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</si>
  <si>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</si>
  <si>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</si>
  <si>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</si>
  <si>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</si>
  <si>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</si>
  <si>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</si>
  <si>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</si>
  <si>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</si>
  <si>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</si>
  <si>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</si>
  <si>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</si>
  <si>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</si>
  <si>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</si>
  <si>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</si>
  <si>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</si>
  <si>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</si>
  <si>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</si>
  <si>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</si>
  <si>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</si>
  <si>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</si>
  <si>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</si>
  <si>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</si>
  <si>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</si>
  <si>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</si>
  <si>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</si>
  <si>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</si>
  <si>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</si>
  <si>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</si>
  <si>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</si>
  <si>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</si>
  <si>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</si>
  <si>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</si>
  <si>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</si>
  <si>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</si>
  <si>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</si>
  <si>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</si>
  <si>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</si>
  <si>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</si>
  <si>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</si>
  <si>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</si>
  <si>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</si>
  <si>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</si>
  <si>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</si>
  <si>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</si>
  <si>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</si>
  <si>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</si>
  <si>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</si>
  <si>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</si>
  <si>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</si>
  <si>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</si>
  <si>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</si>
  <si>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</si>
  <si>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</si>
  <si>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</si>
  <si>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</si>
  <si>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</si>
  <si>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</si>
  <si>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</si>
  <si>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</si>
  <si>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</si>
  <si>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</si>
  <si>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</si>
  <si>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</si>
  <si>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</si>
  <si>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</si>
  <si>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</si>
  <si>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</si>
  <si>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</si>
  <si>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</si>
  <si>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</si>
  <si>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</si>
  <si>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</si>
  <si>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</si>
  <si>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</si>
  <si>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</si>
  <si>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</si>
  <si>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</si>
  <si>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</si>
  <si>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</si>
  <si>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</si>
  <si>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</si>
  <si>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</si>
  <si>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</si>
  <si>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</si>
  <si>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</si>
  <si>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</si>
  <si>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</si>
  <si>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</si>
  <si>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</si>
  <si>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</si>
  <si>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</si>
  <si>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</si>
  <si>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</si>
  <si>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</si>
  <si>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</si>
  <si>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</si>
  <si>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</si>
  <si>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</si>
  <si>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</si>
  <si>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</si>
  <si>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</si>
  <si>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</si>
  <si>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</si>
  <si>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</si>
  <si>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</si>
  <si>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</si>
  <si>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</si>
  <si>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</si>
  <si>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</si>
  <si>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</si>
  <si>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</si>
  <si>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</si>
  <si>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</si>
  <si>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</si>
  <si>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</si>
  <si>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</si>
  <si>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</si>
  <si>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</si>
  <si>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</si>
  <si>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</si>
  <si>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</si>
  <si>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</si>
  <si>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</si>
  <si>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</si>
  <si>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</si>
  <si>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</si>
  <si>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</si>
  <si>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</si>
  <si>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</si>
  <si>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</si>
  <si>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</si>
  <si>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</si>
  <si>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</si>
  <si>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</si>
  <si>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</si>
  <si>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</si>
  <si>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</si>
  <si>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</si>
  <si>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</si>
  <si>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</si>
  <si>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</si>
  <si>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</si>
  <si>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</si>
  <si>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</si>
  <si>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</si>
  <si>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</si>
  <si>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</si>
  <si>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</si>
  <si>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</si>
  <si>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</si>
  <si>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</si>
  <si>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</si>
  <si>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</si>
  <si>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</si>
  <si>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</si>
  <si>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</si>
  <si>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</si>
  <si>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</si>
  <si>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</si>
  <si>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</si>
  <si>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</si>
  <si>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</si>
  <si>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</si>
  <si>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</si>
  <si>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</si>
  <si>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</si>
  <si>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</si>
  <si>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</si>
  <si>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</si>
  <si>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</si>
  <si>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</si>
  <si>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</si>
  <si>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</si>
  <si>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</si>
  <si>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</si>
  <si>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</si>
  <si>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</si>
  <si>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</si>
  <si>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</si>
  <si>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</si>
  <si>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</si>
  <si>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</si>
  <si>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</si>
  <si>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</si>
  <si>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</si>
  <si>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</si>
  <si>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</si>
  <si>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</si>
  <si>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</si>
  <si>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</si>
  <si>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</si>
  <si>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</si>
  <si>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</si>
  <si>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</si>
  <si>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</si>
  <si>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</si>
  <si>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</si>
  <si>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</si>
  <si>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</si>
  <si>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</si>
  <si>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</si>
  <si>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</si>
  <si>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</si>
  <si>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</si>
  <si>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</si>
  <si>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</si>
  <si>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</si>
  <si>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</si>
  <si>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</si>
  <si>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</si>
  <si>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</si>
  <si>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</si>
  <si>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</si>
  <si>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</si>
  <si>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</si>
  <si>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</si>
  <si>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</si>
  <si>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</si>
  <si>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</si>
  <si>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</si>
  <si>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</si>
  <si>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</si>
  <si>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</si>
  <si>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</si>
  <si>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</si>
  <si>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</si>
  <si>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</si>
  <si>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</si>
  <si>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</si>
  <si>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</si>
  <si>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</si>
  <si>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</si>
  <si>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</si>
  <si>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</si>
  <si>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</si>
  <si>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</si>
  <si>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</si>
  <si>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</si>
  <si>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</si>
  <si>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</si>
  <si>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</si>
  <si>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</si>
  <si>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</si>
  <si>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</si>
  <si>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</si>
  <si>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</si>
  <si>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</si>
  <si>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</si>
  <si>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</si>
  <si>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</si>
  <si>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</si>
  <si>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</si>
  <si>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</si>
  <si>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</si>
  <si>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</si>
  <si>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</si>
  <si>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</si>
  <si>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</si>
  <si>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</si>
  <si>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</si>
  <si>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</si>
  <si>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</si>
  <si>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</si>
  <si>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</si>
  <si>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</si>
  <si>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</si>
  <si>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</si>
  <si>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</si>
  <si>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</si>
  <si>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</si>
  <si>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</si>
  <si>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</si>
  <si>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</si>
  <si>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</si>
  <si>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</si>
  <si>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</si>
  <si>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</si>
  <si>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</si>
  <si>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</si>
  <si>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</si>
  <si>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</si>
  <si>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</si>
  <si>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</si>
  <si>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</si>
  <si>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</si>
  <si>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</si>
  <si>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</si>
  <si>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</si>
  <si>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</si>
  <si>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</si>
  <si>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</si>
  <si>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</si>
  <si>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</si>
  <si>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</si>
  <si>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</si>
  <si>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</si>
  <si>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</si>
  <si>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</si>
  <si>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</si>
  <si>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</si>
  <si>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</si>
  <si>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</si>
  <si>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</si>
  <si>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</si>
  <si>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</si>
  <si>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</si>
  <si>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</si>
  <si>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</si>
  <si>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</si>
  <si>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</si>
  <si>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</si>
  <si>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</si>
  <si>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</si>
  <si>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</si>
  <si>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</si>
  <si>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</si>
  <si>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</si>
  <si>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</si>
  <si>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</si>
  <si>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</si>
  <si>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</si>
  <si>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</si>
  <si>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</si>
  <si>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</si>
  <si>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</si>
  <si>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</si>
  <si>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</si>
  <si>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</si>
  <si>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</si>
  <si>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</si>
  <si>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</si>
  <si>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</si>
  <si>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</si>
  <si>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</si>
  <si>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</si>
  <si>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</si>
  <si>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</si>
  <si>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</si>
  <si>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</si>
  <si>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</si>
  <si>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</si>
  <si>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</si>
  <si>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</si>
  <si>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</si>
  <si>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</si>
  <si>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</si>
  <si>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</si>
  <si>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</si>
  <si>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</si>
  <si>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</si>
  <si>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</si>
  <si>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</si>
  <si>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</si>
  <si>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</si>
  <si>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</si>
  <si>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</si>
  <si>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</si>
  <si>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</si>
  <si>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</si>
  <si>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</si>
  <si>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</si>
  <si>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</si>
  <si>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</si>
  <si>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</si>
  <si>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</si>
  <si>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</si>
  <si>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</si>
  <si>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</si>
  <si>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</si>
  <si>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</si>
  <si>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</si>
  <si>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</si>
  <si>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</si>
  <si>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</si>
  <si>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</si>
  <si>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</si>
  <si>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</si>
  <si>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</si>
  <si>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</si>
  <si>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</si>
  <si>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</si>
  <si>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</si>
  <si>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</si>
  <si>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</si>
  <si>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</si>
  <si>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</si>
  <si>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</si>
  <si>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</si>
  <si>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</si>
  <si>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</si>
  <si>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</si>
  <si>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</si>
  <si>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</si>
  <si>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</si>
  <si>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</si>
  <si>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</si>
  <si>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</si>
  <si>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</si>
  <si>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</si>
  <si>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</si>
  <si>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</si>
  <si>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</si>
  <si>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</si>
  <si>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</si>
  <si>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</si>
  <si>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</si>
  <si>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</si>
  <si>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</si>
  <si>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</si>
  <si>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</si>
  <si>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</si>
  <si>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</si>
  <si>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</si>
  <si>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</si>
  <si>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</si>
  <si>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</si>
  <si>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</si>
  <si>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</si>
  <si>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</si>
  <si>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</si>
  <si>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</si>
  <si>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</si>
  <si>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</si>
  <si>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</si>
  <si>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</si>
  <si>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</si>
  <si>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</si>
  <si>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</si>
  <si>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</si>
  <si>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</si>
  <si>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</si>
  <si>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</si>
  <si>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</si>
  <si>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</si>
  <si>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</si>
  <si>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</si>
  <si>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</si>
  <si>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</si>
  <si>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</si>
  <si>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</si>
  <si>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</si>
  <si>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</si>
  <si>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</si>
  <si>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</si>
  <si>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</si>
  <si>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</si>
  <si>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</si>
  <si>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</si>
  <si>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</si>
  <si>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</si>
  <si>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</si>
  <si>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</si>
  <si>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</si>
  <si>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</si>
  <si>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</si>
  <si>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</si>
  <si>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</si>
  <si>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</si>
  <si>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</si>
  <si>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</si>
  <si>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</si>
  <si>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</si>
  <si>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</si>
  <si>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</si>
  <si>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</si>
  <si>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</si>
  <si>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</si>
  <si>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</si>
  <si>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</si>
  <si>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</si>
  <si>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</si>
  <si>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</si>
  <si>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</si>
  <si>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</si>
  <si>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</si>
  <si>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</si>
  <si>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</si>
  <si>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</si>
  <si>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</si>
  <si>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</si>
  <si>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</si>
  <si>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</si>
  <si>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</si>
  <si>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</si>
  <si>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</si>
  <si>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</si>
  <si>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</si>
  <si>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</si>
  <si>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</si>
  <si>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</si>
  <si>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</si>
  <si>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</si>
  <si>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</si>
  <si>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</si>
  <si>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</si>
  <si>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</si>
  <si>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</si>
  <si>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</si>
  <si>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</si>
  <si>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</si>
  <si>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</si>
  <si>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</si>
  <si>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</si>
  <si>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</si>
  <si>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</si>
  <si>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</si>
  <si>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</si>
  <si>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</si>
  <si>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</si>
  <si>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</si>
  <si>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</si>
  <si>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</si>
  <si>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</si>
  <si>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</si>
  <si>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</si>
  <si>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</si>
  <si>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</si>
  <si>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</si>
  <si>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</si>
  <si>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</si>
  <si>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</si>
  <si>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</si>
  <si>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</si>
  <si>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</si>
  <si>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</si>
  <si>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</si>
  <si>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</si>
  <si>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</si>
  <si>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</si>
  <si>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</si>
  <si>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</si>
  <si>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</si>
  <si>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</si>
  <si>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</si>
  <si>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</si>
  <si>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</si>
  <si>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</si>
  <si>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</si>
  <si>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</si>
  <si>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</si>
  <si>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</si>
  <si>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</si>
  <si>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</si>
  <si>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</si>
  <si>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</si>
  <si>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</si>
  <si>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</si>
  <si>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</si>
  <si>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</si>
  <si>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</si>
  <si>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</si>
  <si>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</si>
  <si>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</si>
  <si>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</si>
  <si>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</si>
  <si>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</si>
  <si>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</si>
  <si>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</si>
  <si>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</si>
  <si>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</si>
  <si>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</si>
  <si>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</si>
  <si>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</si>
  <si>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</si>
  <si>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</si>
  <si>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</si>
  <si>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</si>
  <si>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</si>
  <si>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</si>
  <si>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</si>
  <si>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</si>
  <si>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</si>
  <si>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</si>
  <si>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</si>
  <si>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</si>
  <si>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</si>
  <si>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</si>
  <si>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</si>
  <si>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</si>
  <si>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</si>
  <si>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</si>
  <si>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</si>
  <si>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</si>
  <si>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</si>
  <si>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</si>
  <si>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</si>
  <si>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</si>
  <si>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</si>
  <si>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</si>
  <si>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</si>
  <si>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</si>
  <si>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</si>
  <si>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</si>
  <si>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</si>
  <si>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</si>
  <si>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</si>
  <si>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</si>
  <si>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</si>
  <si>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</si>
  <si>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</si>
  <si>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</si>
  <si>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</si>
  <si>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</si>
  <si>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</si>
  <si>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</si>
  <si>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</si>
  <si>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</si>
  <si>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</si>
  <si>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</si>
  <si>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</si>
  <si>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</si>
  <si>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</si>
  <si>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</si>
  <si>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</si>
  <si>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</si>
  <si>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</si>
  <si>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</si>
  <si>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</si>
  <si>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</si>
  <si>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</si>
  <si>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</si>
  <si>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</si>
  <si>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</si>
  <si>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</si>
  <si>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</si>
  <si>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</si>
  <si>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</si>
  <si>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</si>
  <si>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</si>
  <si>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</si>
  <si>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</si>
  <si>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</si>
  <si>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</si>
  <si>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</si>
  <si>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</si>
  <si>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</si>
  <si>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</si>
  <si>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</si>
  <si>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</si>
  <si>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</si>
  <si>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</si>
  <si>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</si>
  <si>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</si>
  <si>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</si>
  <si>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</si>
  <si>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</si>
  <si>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</si>
  <si>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</si>
  <si>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</si>
  <si>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</si>
  <si>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</si>
  <si>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</si>
  <si>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</si>
  <si>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</si>
  <si>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</si>
  <si>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</si>
  <si>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</si>
  <si>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</si>
  <si>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</si>
  <si>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</si>
  <si>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</si>
  <si>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</si>
  <si>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</si>
  <si>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</si>
  <si>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</si>
  <si>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</si>
  <si>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</si>
  <si>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</si>
  <si>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</si>
  <si>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</si>
  <si>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</si>
  <si>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</si>
  <si>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</si>
  <si>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</si>
  <si>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</si>
  <si>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</si>
  <si>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</si>
  <si>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</si>
  <si>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</si>
  <si>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</si>
  <si>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</si>
  <si>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</si>
  <si>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</si>
  <si>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</si>
  <si>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</si>
  <si>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</si>
  <si>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</si>
  <si>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</si>
  <si>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</si>
  <si>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</si>
  <si>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</si>
  <si>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</si>
  <si>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</si>
  <si>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</si>
  <si>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</si>
  <si>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</si>
  <si>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</si>
  <si>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</si>
  <si>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</si>
  <si>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</si>
  <si>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</si>
  <si>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</si>
  <si>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</si>
  <si>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</si>
  <si>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</si>
  <si>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</si>
  <si>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</si>
  <si>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</si>
  <si>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</si>
  <si>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</si>
  <si>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</si>
  <si>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</si>
  <si>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</si>
  <si>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</si>
  <si>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</si>
  <si>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</si>
  <si>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</si>
  <si>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</si>
  <si>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</si>
  <si>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</si>
  <si>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</si>
  <si>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</si>
  <si>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</si>
  <si>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</si>
  <si>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</si>
  <si>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</si>
  <si>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</si>
  <si>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</si>
  <si>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</si>
  <si>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</si>
  <si>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</si>
  <si>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</si>
  <si>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</si>
  <si>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</si>
  <si>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</si>
  <si>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</si>
  <si>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</si>
  <si>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</si>
  <si>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</si>
  <si>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</si>
  <si>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</si>
  <si>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</si>
  <si>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</si>
  <si>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</si>
  <si>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</si>
  <si>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</si>
  <si>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</si>
  <si>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</si>
  <si>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</si>
  <si>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</si>
  <si>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</si>
  <si>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</si>
  <si>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</si>
  <si>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</si>
  <si>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</si>
  <si>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</si>
  <si>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</si>
  <si>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</si>
  <si>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</si>
  <si>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</si>
  <si>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</si>
  <si>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</si>
  <si>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</si>
  <si>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</si>
  <si>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</si>
  <si>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</si>
  <si>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</si>
  <si>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</si>
  <si>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</si>
  <si>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</si>
  <si>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</si>
  <si>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</si>
  <si>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</si>
  <si>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</si>
  <si>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</si>
  <si>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</si>
  <si>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</si>
  <si>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</si>
  <si>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</si>
  <si>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</si>
  <si>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</si>
  <si>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</si>
  <si>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</si>
  <si>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</si>
  <si>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</si>
  <si>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</si>
  <si>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</si>
  <si>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</si>
  <si>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</si>
  <si>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</si>
  <si>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</si>
  <si>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</si>
  <si>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</si>
  <si>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</si>
  <si>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</si>
  <si>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</si>
  <si>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</si>
  <si>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</si>
  <si>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</si>
  <si>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</si>
  <si>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</si>
  <si>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</si>
  <si>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</si>
  <si>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</si>
  <si>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</si>
  <si>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</si>
  <si>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</si>
  <si>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</si>
  <si>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</si>
  <si>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</si>
  <si>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</si>
  <si>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</si>
  <si>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</si>
  <si>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</si>
  <si>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</si>
  <si>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</si>
  <si>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</si>
  <si>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</si>
  <si>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</si>
  <si>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</si>
  <si>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</si>
  <si>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</si>
  <si>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</si>
  <si>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</si>
  <si>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</si>
  <si>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</si>
  <si>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</si>
  <si>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</si>
  <si>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</si>
  <si>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</si>
  <si>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</si>
  <si>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</si>
  <si>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</si>
  <si>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</si>
  <si>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</si>
  <si>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</si>
  <si>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</si>
  <si>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</si>
  <si>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</si>
  <si>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</si>
  <si>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</si>
  <si>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</si>
  <si>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</si>
  <si>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</si>
  <si>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</si>
  <si>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</si>
  <si>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</si>
  <si>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</si>
  <si>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</si>
  <si>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</si>
  <si>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</si>
  <si>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</si>
  <si>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</si>
  <si>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</si>
  <si>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</si>
  <si>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</si>
  <si>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</si>
  <si>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</si>
  <si>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</si>
  <si>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</si>
  <si>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</si>
  <si>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</si>
  <si>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</si>
  <si>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</si>
  <si>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</si>
  <si>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</si>
  <si>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</si>
  <si>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</si>
  <si>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</si>
  <si>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</si>
  <si>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</si>
  <si>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</si>
  <si>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</si>
  <si>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</si>
  <si>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</si>
  <si>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</si>
  <si>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</si>
  <si>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</si>
  <si>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</si>
  <si>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</si>
  <si>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</si>
  <si>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</si>
  <si>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</si>
  <si>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</si>
  <si>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</si>
  <si>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</si>
  <si>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</si>
  <si>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</si>
  <si>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</si>
  <si>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</si>
  <si>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</si>
  <si>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</si>
  <si>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</si>
  <si>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</si>
  <si>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</si>
  <si>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</si>
  <si>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</si>
  <si>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</si>
  <si>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</si>
  <si>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</si>
  <si>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</si>
  <si>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</si>
  <si>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</si>
  <si>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</si>
  <si>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</si>
  <si>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</si>
  <si>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</si>
  <si>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</si>
  <si>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</si>
  <si>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</si>
  <si>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</si>
  <si>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</si>
  <si>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</si>
  <si>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</si>
  <si>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</si>
  <si>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</si>
  <si>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</si>
  <si>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</si>
  <si>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</si>
  <si>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</si>
  <si>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</si>
  <si>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</si>
  <si>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</si>
  <si>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</si>
  <si>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</si>
  <si>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</si>
  <si>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</si>
  <si>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</si>
  <si>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</si>
  <si>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</si>
  <si>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</si>
  <si>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</si>
  <si>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</si>
  <si>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</si>
  <si>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</si>
  <si>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</si>
  <si>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</si>
  <si>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</si>
  <si>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</si>
  <si>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</si>
  <si>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</si>
  <si>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</si>
  <si>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</si>
  <si>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</si>
  <si>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</si>
  <si>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</si>
  <si>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</si>
  <si>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</si>
  <si>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</si>
  <si>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</si>
  <si>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</si>
  <si>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</si>
  <si>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</si>
  <si>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</si>
  <si>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</si>
  <si>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</si>
  <si>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</si>
  <si>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</si>
  <si>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</si>
  <si>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</si>
  <si>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</si>
  <si>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</si>
  <si>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</si>
  <si>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</si>
  <si>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</si>
  <si>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</si>
  <si>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</si>
  <si>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</si>
  <si>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</si>
  <si>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</si>
  <si>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</si>
  <si>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</si>
  <si>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</si>
  <si>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</si>
  <si>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</si>
  <si>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</si>
  <si>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</si>
  <si>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</si>
  <si>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</si>
  <si>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</si>
  <si>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</si>
  <si>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</si>
  <si>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</si>
  <si>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</si>
  <si>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</si>
  <si>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</si>
  <si>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</si>
  <si>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</si>
  <si>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</si>
  <si>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</si>
  <si>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</si>
  <si>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</si>
  <si>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</si>
  <si>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</si>
  <si>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</si>
  <si>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</si>
  <si>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</si>
  <si>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</si>
  <si>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</si>
  <si>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</si>
  <si>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</si>
  <si>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</si>
  <si>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</si>
  <si>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</si>
  <si>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</si>
  <si>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</si>
  <si>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</si>
  <si>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</si>
  <si>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</si>
  <si>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</si>
  <si>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</si>
  <si>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</si>
  <si>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</si>
  <si>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</si>
  <si>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</si>
  <si>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</si>
  <si>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</si>
  <si>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</si>
  <si>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</si>
  <si>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</si>
  <si>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</si>
  <si>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</si>
  <si>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</si>
  <si>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</si>
  <si>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</si>
  <si>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</si>
  <si>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</si>
  <si>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</si>
  <si>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</si>
  <si>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</si>
  <si>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</si>
  <si>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</si>
  <si>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</si>
  <si>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</si>
  <si>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</si>
  <si>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</si>
  <si>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</si>
  <si>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</si>
  <si>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</si>
  <si>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</si>
  <si>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</si>
  <si>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</si>
  <si>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</si>
  <si>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</si>
  <si>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</si>
  <si>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</si>
  <si>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</si>
  <si>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</si>
  <si>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</si>
  <si>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</si>
  <si>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</si>
  <si>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</si>
  <si>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</si>
  <si>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</si>
  <si>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</si>
  <si>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</si>
  <si>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</si>
  <si>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</si>
  <si>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</si>
  <si>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</si>
  <si>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</si>
  <si>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</si>
  <si>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</si>
  <si>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</si>
  <si>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</si>
  <si>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</si>
  <si>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</si>
  <si>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</si>
  <si>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</si>
  <si>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</si>
  <si>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</si>
  <si>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</si>
  <si>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</si>
  <si>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</si>
  <si>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</si>
  <si>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</si>
  <si>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</si>
  <si>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</si>
  <si>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</si>
  <si>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</si>
  <si>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</si>
  <si>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</si>
  <si>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</si>
  <si>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</si>
  <si>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</si>
  <si>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</si>
  <si>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</si>
  <si>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</si>
  <si>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</si>
  <si>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</si>
  <si>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</si>
  <si>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</si>
  <si>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</si>
  <si>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</si>
  <si>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</si>
  <si>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</si>
  <si>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</si>
  <si>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</si>
  <si>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</si>
  <si>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</si>
  <si>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</si>
  <si>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</si>
  <si>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</si>
  <si>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</si>
  <si>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</si>
  <si>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</si>
  <si>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</si>
  <si>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</si>
  <si>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</si>
  <si>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</si>
  <si>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</si>
  <si>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</si>
  <si>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</si>
  <si>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</si>
  <si>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</si>
  <si>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</si>
  <si>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</si>
  <si>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</si>
  <si>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</si>
  <si>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</si>
  <si>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</si>
  <si>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</si>
  <si>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</si>
  <si>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</si>
  <si>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</si>
  <si>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</si>
  <si>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</si>
  <si>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</si>
  <si>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</si>
  <si>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</si>
  <si>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</si>
  <si>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</si>
  <si>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</si>
  <si>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</si>
  <si>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</si>
  <si>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</si>
  <si>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</si>
  <si>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</si>
  <si>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</si>
  <si>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</si>
  <si>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</si>
  <si>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</si>
  <si>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</si>
  <si>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</si>
  <si>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</si>
  <si>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</si>
  <si>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</si>
  <si>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</si>
  <si>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</si>
  <si>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</si>
  <si>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</si>
  <si>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</si>
  <si>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</si>
  <si>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</si>
  <si>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</si>
  <si>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</si>
  <si>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</si>
  <si>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</si>
  <si>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</si>
  <si>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</si>
  <si>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</si>
  <si>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</si>
  <si>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</si>
  <si>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</si>
  <si>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</si>
  <si>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</si>
  <si>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</si>
  <si>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</si>
  <si>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</si>
  <si>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</si>
  <si>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</si>
  <si>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</si>
  <si>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</si>
  <si>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</si>
  <si>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</si>
  <si>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</si>
  <si>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</si>
  <si>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</si>
  <si>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</si>
  <si>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</si>
  <si>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</si>
  <si>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</si>
  <si>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</si>
  <si>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</si>
  <si>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</si>
  <si>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</si>
  <si>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</si>
  <si>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</si>
  <si>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</si>
  <si>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</si>
  <si>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</si>
  <si>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</si>
  <si>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</si>
  <si>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</si>
  <si>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</si>
  <si>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</si>
  <si>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</si>
  <si>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</si>
  <si>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</si>
  <si>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</si>
  <si>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</si>
  <si>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</si>
  <si>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</si>
  <si>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</si>
  <si>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</si>
  <si>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</si>
  <si>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</si>
  <si>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</si>
  <si>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</si>
  <si>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</si>
  <si>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</si>
  <si>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</si>
  <si>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</si>
  <si>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</si>
  <si>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</si>
  <si>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</si>
  <si>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</si>
  <si>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</si>
  <si>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</si>
  <si>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</si>
  <si>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</si>
  <si>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</si>
  <si>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</si>
  <si>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</si>
  <si>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</si>
  <si>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</si>
  <si>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</si>
  <si>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</si>
  <si>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</si>
  <si>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</si>
  <si>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</si>
  <si>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</si>
  <si>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</si>
  <si>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</si>
  <si>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</si>
  <si>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</si>
  <si>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</si>
  <si>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</si>
  <si>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</si>
  <si>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</si>
  <si>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</si>
  <si>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</si>
  <si>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</si>
  <si>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</si>
  <si>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</si>
  <si>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</si>
  <si>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</si>
  <si>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</si>
  <si>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</si>
  <si>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</si>
  <si>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</si>
  <si>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</si>
  <si>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</si>
  <si>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</si>
  <si>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</si>
  <si>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</si>
  <si>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</si>
  <si>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</si>
  <si>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</si>
  <si>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</si>
  <si>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</si>
  <si>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</si>
  <si>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</si>
  <si>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</si>
  <si>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</si>
  <si>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</si>
  <si>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</si>
  <si>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</si>
  <si>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</si>
  <si>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</si>
  <si>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</si>
  <si>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</si>
  <si>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</si>
  <si>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</si>
  <si>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</si>
  <si>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</si>
  <si>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</si>
  <si>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</si>
  <si>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</si>
  <si>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</si>
  <si>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</si>
  <si>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</si>
  <si>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</si>
  <si>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</si>
  <si>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</si>
  <si>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</si>
  <si>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</si>
  <si>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</si>
  <si>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</si>
  <si>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</si>
  <si>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</si>
  <si>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</si>
  <si>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</si>
  <si>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</si>
  <si>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</si>
  <si>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</si>
  <si>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</si>
  <si>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</si>
  <si>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</si>
  <si>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</si>
  <si>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</si>
  <si>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</si>
  <si>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</si>
  <si>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</si>
  <si>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</si>
  <si>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</si>
  <si>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</si>
  <si>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</si>
  <si>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</si>
  <si>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</si>
  <si>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</si>
  <si>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</si>
  <si>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</si>
  <si>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</si>
  <si>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</si>
  <si>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</si>
  <si>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</si>
  <si>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</si>
  <si>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</si>
  <si>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</si>
  <si>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</si>
  <si>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</si>
  <si>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</si>
  <si>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</si>
  <si>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</si>
  <si>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</si>
  <si>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</si>
  <si>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</si>
  <si>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</si>
  <si>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</si>
  <si>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</si>
  <si>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</si>
  <si>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</si>
  <si>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</si>
  <si>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</si>
  <si>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</si>
  <si>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</si>
  <si>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</si>
  <si>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</si>
  <si>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</si>
  <si>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</si>
  <si>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</si>
  <si>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</si>
  <si>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</si>
  <si>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</si>
  <si>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</si>
  <si>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</si>
  <si>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</si>
  <si>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</si>
  <si>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</si>
  <si>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</si>
  <si>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</si>
  <si>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</si>
  <si>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</si>
  <si>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</si>
  <si>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</si>
  <si>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</si>
  <si>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</si>
  <si>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</si>
  <si>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</si>
  <si>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</si>
  <si>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</si>
  <si>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</si>
  <si>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</si>
  <si>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</si>
  <si>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</si>
  <si>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</si>
  <si>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</si>
  <si>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</si>
  <si>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</si>
  <si>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</si>
  <si>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</si>
  <si>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</si>
  <si>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</si>
  <si>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</si>
  <si>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</si>
  <si>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</si>
  <si>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</si>
  <si>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</si>
  <si>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</si>
  <si>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</si>
  <si>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</si>
  <si>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</si>
  <si>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</si>
  <si>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</si>
  <si>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</si>
  <si>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</si>
  <si>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</si>
  <si>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</si>
  <si>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</si>
  <si>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</si>
  <si>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</si>
  <si>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</si>
  <si>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</si>
  <si>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</si>
  <si>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</si>
  <si>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</si>
  <si>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</si>
  <si>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</si>
  <si>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</si>
  <si>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</si>
  <si>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</si>
  <si>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</si>
  <si>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</si>
  <si>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</si>
  <si>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</si>
  <si>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</si>
  <si>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</si>
  <si>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</si>
  <si>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</si>
  <si>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</si>
  <si>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</si>
  <si>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</si>
  <si>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</si>
  <si>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</si>
  <si>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</si>
  <si>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</si>
  <si>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</si>
  <si>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</si>
  <si>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</si>
  <si>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</si>
  <si>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</si>
  <si>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</si>
  <si>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</si>
  <si>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</si>
  <si>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</si>
  <si>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</si>
  <si>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</si>
  <si>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</si>
  <si>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</si>
  <si>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</si>
  <si>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</si>
  <si>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</si>
  <si>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</si>
  <si>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</si>
  <si>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</si>
  <si>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</si>
  <si>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</si>
  <si>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</si>
  <si>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</si>
  <si>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</si>
  <si>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</si>
  <si>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</si>
  <si>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</si>
  <si>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</si>
  <si>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</si>
  <si>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</si>
  <si>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</si>
  <si>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</si>
  <si>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</si>
  <si>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</si>
  <si>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</si>
  <si>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</si>
  <si>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</si>
  <si>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</si>
  <si>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</si>
  <si>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</si>
  <si>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</si>
  <si>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</si>
  <si>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</si>
  <si>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</si>
  <si>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</si>
  <si>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</si>
  <si>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</si>
  <si>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</si>
  <si>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</si>
  <si>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</si>
  <si>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</si>
  <si>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</si>
  <si>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</si>
  <si>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</si>
  <si>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</si>
  <si>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</si>
  <si>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</si>
  <si>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</si>
  <si>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</si>
  <si>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</si>
  <si>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</si>
  <si>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</si>
  <si>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</si>
  <si>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</si>
  <si>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</si>
  <si>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</si>
  <si>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</si>
  <si>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</si>
  <si>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</si>
  <si>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</si>
  <si>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</si>
  <si>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</si>
  <si>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</si>
  <si>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</si>
  <si>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</si>
  <si>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</si>
  <si>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</si>
  <si>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</si>
  <si>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</si>
  <si>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</si>
  <si>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</si>
  <si>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</si>
  <si>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</si>
  <si>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</si>
  <si>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</si>
  <si>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</si>
  <si>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</si>
  <si>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</si>
  <si>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</si>
  <si>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</si>
  <si>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</si>
  <si>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</si>
  <si>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</si>
  <si>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</si>
  <si>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</si>
  <si>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</si>
  <si>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</si>
  <si>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</si>
  <si>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</si>
  <si>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</si>
  <si>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</si>
  <si>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</si>
  <si>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</si>
  <si>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</si>
  <si>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</si>
  <si>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</si>
  <si>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</si>
  <si>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</si>
  <si>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</si>
  <si>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</si>
  <si>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</si>
  <si>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</si>
  <si>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</si>
  <si>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</si>
  <si>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</si>
  <si>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</si>
  <si>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</si>
  <si>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</si>
  <si>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</si>
  <si>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</si>
  <si>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</si>
  <si>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</si>
  <si>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</si>
  <si>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</si>
  <si>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</si>
  <si>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</si>
  <si>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</si>
  <si>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</si>
  <si>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</si>
  <si>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</si>
  <si>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</si>
  <si>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</si>
  <si>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</si>
  <si>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</si>
  <si>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</si>
  <si>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</si>
  <si>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</si>
  <si>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</si>
  <si>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</si>
  <si>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</si>
  <si>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</si>
  <si>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</si>
  <si>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</si>
  <si>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</si>
  <si>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</si>
  <si>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</si>
  <si>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</si>
  <si>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</si>
  <si>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</si>
  <si>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</si>
  <si>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</si>
  <si>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</si>
  <si>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</si>
  <si>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</si>
  <si>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</si>
  <si>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</si>
  <si>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</si>
  <si>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</si>
  <si>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</si>
  <si>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</si>
  <si>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</si>
  <si>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</si>
  <si>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</si>
  <si>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</si>
  <si>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</si>
  <si>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</si>
  <si>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</si>
  <si>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</si>
  <si>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</si>
  <si>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</si>
  <si>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</si>
  <si>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</si>
  <si>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</si>
  <si>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</si>
  <si>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</si>
  <si>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</si>
  <si>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</si>
  <si>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</si>
  <si>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</si>
  <si>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</si>
  <si>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</si>
  <si>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</si>
  <si>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</si>
  <si>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</si>
  <si>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</si>
  <si>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</si>
  <si>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</si>
  <si>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</si>
  <si>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</si>
  <si>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</si>
  <si>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</si>
  <si>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</si>
  <si>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</si>
  <si>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</si>
  <si>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</si>
  <si>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</si>
  <si>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</si>
  <si>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</si>
  <si>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</si>
  <si>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</si>
  <si>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</si>
  <si>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</si>
  <si>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</si>
  <si>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</si>
  <si>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</si>
  <si>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</si>
  <si>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</si>
  <si>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</si>
  <si>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</si>
  <si>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</si>
  <si>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</si>
  <si>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</si>
  <si>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</si>
  <si>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</si>
  <si>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</si>
  <si>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</si>
  <si>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</si>
  <si>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</si>
  <si>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</si>
  <si>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</si>
  <si>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</si>
  <si>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</si>
  <si>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</si>
  <si>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</si>
  <si>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</si>
  <si>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</si>
  <si>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</si>
  <si>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</si>
  <si>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</si>
  <si>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</si>
  <si>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</si>
  <si>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</si>
  <si>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</si>
  <si>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</si>
  <si>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</si>
  <si>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</si>
  <si>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</si>
  <si>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</si>
  <si>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</si>
  <si>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</si>
  <si>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</si>
  <si>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</si>
  <si>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</si>
  <si>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</si>
  <si>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</si>
  <si>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</si>
  <si>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</si>
  <si>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</si>
  <si>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</si>
  <si>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</si>
  <si>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</si>
  <si>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</si>
  <si>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</si>
  <si>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</si>
  <si>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</si>
  <si>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</si>
  <si>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</si>
  <si>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</si>
  <si>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</si>
  <si>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</si>
  <si>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</si>
  <si>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</si>
  <si>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</si>
  <si>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</si>
  <si>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</si>
  <si>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</si>
  <si>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</si>
  <si>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</si>
  <si>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</si>
  <si>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</si>
  <si>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</si>
  <si>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</si>
  <si>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</si>
  <si>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</si>
  <si>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</si>
  <si>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</si>
  <si>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</si>
  <si>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</si>
  <si>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</si>
  <si>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</si>
  <si>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</si>
  <si>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</si>
  <si>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</si>
  <si>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</si>
  <si>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</si>
  <si>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</si>
  <si>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</si>
  <si>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</si>
  <si>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</si>
  <si>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</si>
  <si>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</si>
  <si>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</si>
  <si>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</si>
  <si>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</si>
  <si>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</si>
  <si>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</si>
  <si>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</si>
  <si>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</si>
  <si>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</si>
  <si>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</si>
  <si>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</si>
  <si>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</si>
  <si>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</si>
  <si>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</si>
  <si>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</si>
  <si>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</si>
  <si>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</si>
  <si>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</si>
  <si>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</si>
  <si>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</si>
  <si>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</si>
  <si>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</si>
  <si>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</si>
  <si>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</si>
  <si>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</si>
  <si>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</si>
  <si>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</si>
  <si>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</si>
  <si>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</si>
  <si>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</si>
  <si>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</si>
  <si>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</si>
  <si>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</si>
  <si>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</si>
  <si>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</si>
  <si>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</si>
  <si>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</si>
  <si>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</si>
  <si>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</si>
  <si>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</si>
  <si>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</si>
  <si>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</si>
  <si>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</si>
  <si>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</si>
  <si>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</si>
  <si>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</si>
  <si>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</si>
  <si>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</si>
  <si>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</si>
  <si>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</si>
  <si>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</si>
  <si>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</si>
  <si>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</si>
  <si>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</si>
  <si>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</si>
  <si>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</si>
  <si>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</si>
  <si>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</si>
  <si>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</si>
  <si>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</si>
  <si>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</si>
  <si>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</si>
  <si>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</si>
  <si>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</si>
  <si>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</si>
  <si>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</si>
  <si>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</si>
  <si>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</si>
  <si>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</si>
  <si>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</si>
  <si>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</si>
  <si>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</si>
  <si>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</si>
  <si>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</si>
  <si>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</si>
  <si>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</si>
  <si>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</si>
  <si>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</si>
  <si>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</si>
  <si>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</si>
  <si>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</si>
  <si>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</si>
  <si>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</si>
  <si>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</si>
  <si>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</si>
  <si>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</si>
  <si>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</si>
  <si>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</si>
  <si>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</si>
  <si>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</si>
  <si>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</si>
  <si>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</si>
  <si>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</si>
  <si>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</si>
  <si>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</si>
  <si>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</si>
  <si>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</si>
  <si>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</si>
  <si>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</si>
  <si>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</si>
  <si>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</si>
  <si>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</si>
  <si>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</si>
  <si>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</si>
  <si>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</si>
  <si>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</si>
  <si>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</si>
  <si>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</si>
  <si>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</si>
  <si>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</si>
  <si>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</si>
  <si>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</si>
  <si>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</si>
  <si>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</si>
  <si>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</si>
  <si>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</si>
  <si>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</si>
  <si>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</si>
  <si>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</si>
  <si>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</si>
  <si>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</si>
  <si>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</si>
  <si>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</si>
  <si>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</si>
  <si>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</si>
  <si>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</si>
  <si>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</si>
  <si>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</si>
  <si>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</si>
  <si>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</si>
  <si>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</si>
  <si>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</si>
  <si>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</si>
  <si>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</si>
  <si>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</si>
  <si>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</si>
  <si>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</si>
  <si>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</si>
  <si>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</si>
  <si>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</si>
  <si>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</si>
  <si>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</si>
  <si>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</si>
  <si>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</si>
  <si>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</si>
  <si>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</si>
  <si>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</si>
  <si>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</si>
  <si>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</si>
  <si>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</si>
  <si>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</si>
  <si>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</si>
  <si>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</si>
  <si>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</si>
  <si>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</si>
  <si>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</si>
  <si>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</si>
  <si>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</si>
  <si>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</si>
  <si>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</si>
  <si>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</si>
  <si>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</si>
  <si>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</si>
  <si>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</si>
  <si>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</si>
  <si>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</si>
  <si>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</si>
  <si>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</si>
  <si>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</si>
  <si>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</si>
  <si>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</si>
  <si>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</si>
  <si>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</si>
  <si>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</si>
  <si>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</si>
  <si>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</si>
  <si>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</si>
  <si>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</si>
  <si>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</si>
  <si>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</si>
  <si>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</si>
  <si>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</si>
  <si>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</si>
  <si>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</si>
  <si>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</si>
  <si>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</si>
  <si>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</si>
  <si>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</si>
  <si>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</si>
  <si>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</si>
  <si>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</si>
  <si>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</si>
  <si>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</si>
  <si>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</si>
  <si>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</si>
  <si>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</si>
  <si>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</si>
  <si>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</si>
  <si>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</si>
  <si>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</si>
  <si>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</si>
  <si>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</si>
  <si>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</si>
  <si>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</si>
  <si>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</si>
  <si>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</si>
  <si>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</si>
  <si>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</si>
  <si>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</si>
  <si>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</si>
  <si>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</si>
  <si>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</si>
  <si>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</si>
  <si>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</si>
  <si>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</si>
  <si>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</si>
  <si>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</si>
  <si>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</si>
  <si>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</si>
  <si>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</si>
  <si>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</si>
  <si>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</si>
  <si>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</si>
  <si>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</si>
  <si>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</si>
  <si>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</si>
  <si>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</si>
  <si>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</si>
  <si>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</si>
  <si>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</si>
  <si>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</si>
  <si>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</si>
  <si>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</si>
  <si>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</si>
  <si>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</si>
  <si>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</si>
  <si>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</si>
  <si>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</si>
  <si>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</si>
  <si>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</si>
  <si>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</si>
  <si>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</si>
  <si>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</si>
  <si>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</si>
  <si>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</si>
  <si>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</si>
  <si>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</si>
  <si>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</si>
  <si>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</si>
  <si>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</si>
  <si>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</si>
  <si>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</si>
  <si>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</si>
  <si>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</si>
  <si>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</si>
  <si>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</si>
  <si>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</si>
  <si>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</si>
  <si>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</si>
  <si>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</si>
  <si>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</si>
  <si>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</si>
  <si>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</si>
  <si>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</si>
  <si>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</si>
  <si>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</si>
  <si>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</si>
  <si>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</si>
  <si>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</si>
  <si>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</si>
  <si>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</si>
  <si>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</si>
  <si>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</si>
  <si>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</si>
  <si>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</si>
  <si>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</si>
  <si>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</si>
  <si>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</si>
  <si>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</si>
  <si>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</si>
  <si>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</si>
  <si>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</si>
  <si>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</si>
  <si>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</si>
  <si>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</si>
  <si>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</si>
  <si>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</si>
  <si>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</si>
  <si>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</si>
  <si>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</si>
  <si>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</si>
  <si>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</si>
  <si>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</si>
  <si>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</si>
  <si>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</si>
  <si>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</si>
  <si>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</si>
  <si>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</si>
  <si>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</si>
  <si>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</si>
  <si>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</si>
  <si>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</si>
  <si>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</si>
  <si>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</si>
  <si>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</si>
  <si>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</si>
  <si>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</si>
  <si>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</si>
  <si>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</si>
  <si>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</si>
  <si>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</si>
  <si>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</si>
  <si>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</si>
  <si>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</si>
  <si>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</si>
  <si>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</si>
  <si>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</si>
  <si>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</si>
  <si>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</si>
  <si>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</si>
  <si>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</si>
  <si>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</si>
  <si>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</si>
  <si>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</si>
  <si>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</si>
  <si>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</si>
  <si>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</si>
  <si>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</si>
  <si>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</si>
  <si>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</si>
  <si>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</si>
  <si>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</si>
  <si>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</si>
  <si>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</si>
  <si>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</si>
  <si>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</si>
  <si>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</si>
  <si>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</si>
  <si>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</si>
  <si>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</si>
  <si>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</si>
  <si>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</si>
  <si>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</si>
  <si>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</si>
  <si>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</si>
  <si>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</si>
  <si>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</si>
  <si>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</si>
  <si>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</si>
  <si>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</si>
  <si>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</si>
  <si>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</si>
  <si>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</si>
  <si>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</si>
  <si>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</si>
  <si>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</si>
  <si>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</si>
  <si>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</si>
  <si>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</si>
  <si>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</si>
  <si>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</si>
  <si>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</si>
  <si>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</si>
  <si>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</si>
  <si>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</si>
  <si>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</si>
  <si>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</si>
  <si>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</si>
  <si>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</si>
  <si>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</si>
  <si>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</si>
  <si>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</si>
  <si>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</si>
  <si>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</si>
  <si>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</si>
  <si>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</si>
  <si>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</si>
  <si>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</si>
  <si>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</si>
  <si>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</si>
  <si>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</si>
  <si>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</si>
  <si>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</si>
  <si>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</si>
  <si>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</si>
  <si>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</si>
  <si>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</si>
  <si>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</si>
  <si>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</si>
  <si>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</si>
  <si>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</si>
  <si>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</si>
  <si>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</si>
  <si>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</si>
  <si>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</si>
  <si>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</si>
  <si>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</si>
  <si>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</si>
  <si>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</si>
  <si>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</si>
  <si>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</si>
  <si>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</si>
  <si>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</si>
  <si>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</si>
  <si>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</si>
  <si>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</si>
  <si>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</si>
  <si>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</si>
  <si>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</si>
  <si>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</si>
  <si>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</si>
  <si>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</si>
  <si>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</si>
  <si>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</si>
  <si>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</si>
  <si>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</si>
  <si>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</si>
  <si>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</si>
  <si>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</si>
  <si>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</si>
  <si>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</si>
  <si>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</si>
  <si>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</si>
  <si>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</si>
  <si>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</si>
  <si>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</si>
  <si>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</si>
  <si>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</si>
  <si>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</si>
  <si>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</si>
  <si>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</si>
  <si>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</si>
  <si>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</si>
  <si>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</si>
  <si>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</si>
  <si>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</si>
  <si>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</si>
  <si>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</si>
  <si>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</si>
  <si>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</si>
  <si>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</si>
  <si>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</si>
  <si>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</si>
  <si>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</si>
  <si>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</si>
  <si>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</si>
  <si>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</si>
  <si>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</si>
  <si>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</si>
  <si>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</si>
  <si>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</si>
  <si>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</si>
  <si>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</si>
  <si>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</si>
  <si>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</si>
  <si>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</si>
  <si>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</si>
  <si>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</si>
  <si>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</si>
  <si>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</si>
  <si>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</si>
  <si>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</si>
  <si>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</si>
  <si>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</si>
  <si>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</si>
  <si>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</si>
  <si>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</si>
  <si>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</si>
  <si>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</si>
  <si>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</si>
  <si>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</si>
  <si>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</si>
  <si>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</si>
  <si>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</si>
  <si>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</si>
  <si>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</si>
  <si>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</si>
  <si>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</si>
  <si>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</si>
  <si>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</si>
  <si>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</si>
  <si>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</si>
  <si>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</si>
  <si>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</si>
  <si>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</si>
  <si>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</si>
  <si>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</si>
  <si>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</si>
  <si>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</si>
  <si>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</si>
  <si>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</si>
  <si>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</si>
  <si>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</si>
  <si>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</si>
  <si>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</si>
  <si>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</si>
  <si>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</si>
  <si>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</si>
  <si>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</si>
  <si>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</si>
  <si>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</si>
  <si>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</si>
  <si>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</si>
  <si>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</si>
  <si>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</si>
  <si>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</si>
  <si>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</si>
  <si>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</si>
  <si>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</si>
  <si>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</si>
  <si>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</si>
  <si>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</si>
  <si>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</si>
  <si>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</si>
  <si>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</si>
  <si>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</si>
  <si>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</si>
  <si>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</si>
  <si>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</si>
  <si>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</si>
  <si>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</si>
  <si>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</si>
  <si>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</si>
  <si>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</si>
  <si>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</si>
  <si>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</si>
  <si>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</si>
  <si>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</si>
  <si>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</si>
  <si>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</si>
  <si>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</si>
  <si>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</si>
  <si>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</si>
  <si>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</si>
  <si>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</si>
  <si>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</si>
  <si>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</si>
  <si>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</si>
  <si>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</si>
  <si>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</si>
  <si>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</si>
  <si>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</si>
  <si>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</si>
  <si>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</si>
  <si>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</si>
  <si>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</si>
  <si>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</si>
  <si>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</si>
  <si>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</si>
  <si>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</si>
  <si>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</si>
  <si>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</si>
  <si>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</si>
  <si>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</si>
  <si>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</si>
  <si>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</si>
  <si>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</si>
  <si>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</si>
  <si>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</si>
  <si>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</si>
  <si>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</si>
  <si>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</si>
  <si>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</si>
  <si>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</si>
  <si>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</si>
  <si>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</si>
  <si>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</si>
  <si>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</si>
  <si>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</si>
  <si>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</si>
  <si>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</si>
  <si>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</si>
  <si>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</si>
  <si>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</si>
  <si>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</si>
  <si>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</si>
  <si>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</si>
  <si>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</si>
  <si>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</si>
  <si>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</si>
  <si>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</si>
  <si>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</si>
  <si>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</si>
  <si>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</si>
  <si>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</si>
  <si>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</si>
  <si>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</si>
  <si>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</si>
  <si>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</si>
  <si>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</si>
  <si>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</si>
  <si>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</si>
  <si>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</si>
  <si>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</si>
  <si>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</si>
  <si>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</si>
  <si>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</si>
  <si>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</si>
  <si>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</si>
  <si>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</si>
  <si>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</si>
  <si>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</si>
  <si>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</si>
  <si>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</si>
  <si>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</si>
  <si>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</si>
  <si>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</si>
  <si>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</si>
  <si>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</si>
  <si>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</si>
  <si>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</si>
  <si>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</si>
  <si>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</si>
  <si>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</si>
  <si>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</si>
  <si>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</si>
  <si>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</si>
  <si>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</si>
  <si>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</si>
  <si>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</si>
  <si>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</si>
  <si>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</si>
  <si>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</si>
  <si>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</si>
  <si>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</si>
  <si>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</si>
  <si>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</si>
  <si>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</si>
  <si>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</si>
  <si>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</si>
  <si>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</si>
  <si>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</si>
  <si>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</si>
  <si>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</si>
  <si>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</si>
  <si>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</si>
  <si>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</si>
  <si>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</si>
  <si>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</si>
  <si>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</si>
  <si>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</si>
  <si>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</si>
  <si>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</si>
  <si>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</si>
  <si>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</si>
  <si>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</si>
  <si>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</si>
  <si>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</si>
  <si>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</si>
  <si>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</si>
  <si>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</si>
  <si>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</si>
  <si>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</si>
  <si>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</si>
  <si>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</si>
  <si>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</si>
  <si>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</si>
  <si>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</si>
  <si>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</si>
  <si>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</si>
  <si>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</si>
  <si>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</si>
  <si>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</si>
  <si>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</si>
  <si>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</si>
  <si>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</si>
  <si>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</si>
  <si>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</si>
  <si>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</si>
  <si>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</si>
  <si>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</si>
  <si>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</si>
  <si>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</si>
  <si>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</si>
  <si>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</si>
  <si>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</si>
  <si>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</si>
  <si>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</si>
  <si>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</si>
  <si>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</si>
  <si>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</si>
  <si>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</si>
  <si>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</si>
  <si>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</si>
  <si>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</si>
  <si>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</si>
  <si>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</si>
  <si>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</si>
  <si>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</si>
  <si>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</si>
  <si>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</si>
  <si>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</si>
  <si>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</si>
  <si>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</si>
  <si>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</si>
  <si>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</si>
  <si>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</si>
  <si>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</si>
  <si>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</si>
  <si>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</si>
  <si>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</si>
  <si>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</si>
  <si>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</si>
  <si>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</si>
  <si>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</si>
  <si>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</si>
  <si>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</si>
  <si>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</si>
  <si>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</si>
  <si>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</si>
  <si>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</si>
  <si>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</si>
  <si>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</si>
  <si>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</si>
  <si>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</si>
  <si>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</si>
  <si>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</si>
  <si>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</si>
  <si>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</si>
  <si>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</si>
  <si>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</si>
  <si>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</si>
  <si>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</si>
  <si>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</si>
  <si>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</si>
  <si>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</si>
  <si>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</si>
  <si>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</si>
  <si>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</si>
  <si>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</si>
  <si>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</si>
  <si>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</si>
  <si>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</si>
  <si>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</si>
  <si>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</si>
  <si>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</si>
  <si>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</si>
  <si>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</si>
  <si>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</si>
  <si>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</si>
  <si>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</si>
  <si>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</si>
  <si>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</si>
  <si>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</si>
  <si>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</si>
  <si>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</si>
  <si>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</si>
  <si>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</si>
  <si>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</si>
  <si>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</si>
  <si>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</si>
  <si>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</si>
  <si>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</si>
  <si>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</si>
  <si>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</si>
  <si>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</si>
  <si>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</si>
  <si>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</si>
  <si>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</si>
  <si>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</si>
  <si>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</si>
  <si>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</si>
  <si>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</si>
  <si>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</si>
  <si>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</si>
  <si>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</si>
  <si>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</si>
  <si>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</si>
  <si>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</si>
  <si>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</si>
  <si>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</si>
  <si>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</si>
  <si>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</si>
  <si>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</si>
  <si>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</si>
  <si>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</si>
  <si>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</si>
  <si>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</si>
  <si>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</si>
  <si>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</si>
  <si>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</si>
  <si>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</si>
  <si>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</si>
  <si>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</si>
  <si>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</si>
  <si>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</si>
  <si>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</si>
  <si>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</si>
  <si>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</si>
  <si>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</si>
  <si>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</si>
  <si>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</si>
  <si>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</si>
  <si>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</si>
  <si>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</si>
  <si>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</si>
  <si>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</si>
  <si>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</si>
  <si>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</si>
  <si>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</si>
  <si>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</si>
  <si>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</si>
  <si>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</si>
  <si>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</si>
  <si>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</si>
  <si>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</si>
  <si>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</si>
  <si>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</si>
  <si>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</si>
  <si>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</si>
  <si>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</si>
  <si>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</si>
  <si>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</si>
  <si>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</si>
  <si>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</si>
  <si>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</si>
  <si>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</si>
  <si>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</si>
  <si>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</si>
  <si>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</si>
  <si>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</si>
  <si>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</si>
  <si>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</si>
  <si>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</si>
  <si>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</si>
  <si>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</si>
  <si>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</si>
  <si>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</si>
  <si>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</si>
  <si>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</si>
  <si>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</si>
  <si>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</si>
  <si>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</si>
  <si>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</si>
  <si>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</si>
  <si>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</si>
  <si>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</si>
  <si>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</si>
  <si>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</si>
  <si>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</si>
  <si>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</si>
  <si>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</si>
  <si>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</si>
  <si>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</si>
  <si>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</si>
  <si>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</si>
  <si>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</si>
  <si>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</si>
  <si>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</si>
  <si>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</si>
  <si>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</si>
  <si>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</si>
  <si>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</si>
  <si>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</si>
  <si>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</si>
  <si>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</si>
  <si>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</si>
  <si>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</si>
  <si>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</si>
  <si>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</si>
  <si>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</si>
  <si>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</si>
  <si>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</si>
  <si>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</si>
  <si>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</si>
  <si>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</si>
  <si>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</si>
  <si>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</si>
  <si>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</si>
  <si>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</si>
  <si>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</si>
  <si>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</si>
  <si>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</si>
  <si>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</si>
  <si>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</si>
  <si>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</si>
  <si>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</si>
  <si>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</si>
  <si>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</si>
  <si>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</si>
  <si>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</si>
  <si>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</si>
  <si>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</si>
  <si>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</si>
  <si>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</si>
  <si>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</si>
  <si>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</si>
  <si>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</si>
  <si>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</si>
  <si>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</si>
  <si>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</si>
  <si>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</si>
  <si>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</si>
  <si>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</si>
  <si>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</si>
  <si>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</si>
  <si>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</si>
  <si>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</si>
  <si>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</si>
  <si>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</si>
  <si>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</si>
  <si>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</si>
  <si>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</si>
  <si>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</si>
  <si>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</si>
  <si>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</si>
  <si>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</si>
  <si>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</si>
  <si>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</si>
  <si>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</si>
  <si>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</si>
  <si>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</si>
  <si>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</si>
  <si>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</si>
  <si>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</si>
  <si>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</si>
  <si>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</si>
  <si>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</si>
  <si>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</si>
  <si>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</si>
  <si>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</si>
  <si>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</si>
  <si>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</si>
  <si>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</si>
  <si>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</si>
  <si>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</si>
  <si>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</si>
  <si>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</si>
  <si>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</si>
  <si>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</si>
  <si>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</si>
  <si>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</si>
  <si>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</si>
  <si>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</si>
  <si>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</si>
  <si>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</si>
  <si>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</si>
  <si>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</si>
  <si>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</si>
  <si>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</si>
  <si>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</si>
  <si>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</si>
  <si>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</si>
  <si>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</si>
  <si>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</si>
  <si>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</si>
  <si>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</si>
  <si>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</si>
  <si>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</si>
  <si>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</si>
  <si>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</si>
  <si>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</si>
  <si>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</si>
  <si>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</si>
  <si>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</si>
  <si>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</si>
  <si>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</si>
  <si>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</si>
  <si>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</si>
  <si>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</si>
  <si>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</si>
  <si>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</si>
  <si>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</si>
  <si>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</si>
  <si>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</si>
  <si>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</si>
  <si>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</si>
  <si>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</si>
  <si>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</si>
  <si>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</si>
  <si>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</si>
  <si>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</si>
  <si>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</si>
  <si>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</si>
  <si>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</si>
  <si>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</si>
  <si>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</si>
  <si>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</si>
  <si>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</si>
  <si>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</si>
  <si>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</si>
  <si>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</si>
  <si>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</si>
  <si>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</si>
  <si>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</si>
  <si>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</si>
  <si>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</si>
  <si>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</si>
  <si>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</si>
  <si>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</si>
  <si>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</si>
  <si>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</si>
  <si>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</si>
  <si>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</si>
  <si>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</si>
  <si>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</si>
  <si>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</si>
  <si>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</si>
  <si>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</si>
  <si>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</si>
  <si>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</si>
  <si>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</si>
  <si>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</si>
  <si>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</si>
  <si>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</si>
  <si>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</si>
  <si>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</si>
  <si>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</si>
  <si>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</si>
  <si>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</si>
  <si>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</si>
  <si>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</si>
  <si>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</si>
  <si>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</si>
  <si>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</si>
  <si>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</si>
  <si>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</si>
  <si>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</si>
  <si>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</si>
  <si>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</si>
  <si>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</si>
  <si>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</si>
  <si>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</si>
  <si>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</si>
  <si>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</si>
  <si>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</si>
  <si>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</si>
  <si>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</si>
  <si>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</si>
  <si>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</si>
  <si>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</si>
  <si>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</si>
  <si>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</si>
  <si>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</si>
  <si>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</si>
  <si>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</si>
  <si>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</si>
  <si>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</si>
  <si>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</si>
  <si>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</si>
  <si>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</si>
  <si>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</si>
  <si>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</si>
  <si>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</si>
  <si>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</si>
  <si>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</si>
  <si>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</si>
  <si>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</si>
  <si>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</si>
  <si>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</si>
  <si>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</si>
  <si>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</si>
  <si>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</si>
  <si>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</si>
  <si>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</si>
  <si>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</si>
  <si>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</si>
  <si>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</si>
  <si>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</si>
  <si>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</si>
  <si>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</si>
  <si>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</si>
  <si>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</si>
  <si>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</si>
  <si>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</si>
  <si>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</si>
  <si>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</si>
  <si>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</si>
  <si>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</si>
  <si>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</si>
  <si>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</si>
  <si>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</si>
  <si>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</si>
  <si>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</si>
  <si>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</si>
  <si>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</si>
  <si>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</si>
  <si>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</si>
  <si>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</si>
  <si>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</si>
  <si>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</si>
  <si>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</si>
  <si>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</si>
  <si>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</si>
  <si>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</si>
  <si>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</si>
  <si>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</si>
  <si>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</si>
  <si>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</si>
  <si>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</si>
  <si>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</si>
  <si>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</si>
  <si>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</si>
  <si>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</si>
  <si>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</si>
  <si>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</si>
  <si>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</si>
  <si>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</si>
  <si>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</si>
  <si>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</si>
  <si>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</si>
  <si>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</si>
  <si>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</si>
  <si>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</si>
  <si>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</si>
  <si>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</si>
  <si>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</si>
  <si>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</si>
  <si>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</si>
  <si>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</si>
  <si>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</si>
  <si>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</si>
  <si>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</si>
  <si>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</si>
  <si>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</si>
  <si>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</si>
  <si>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</si>
  <si>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</si>
  <si>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</si>
  <si>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</si>
  <si>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</si>
  <si>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</si>
  <si>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</si>
  <si>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</si>
  <si>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</si>
  <si>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</si>
  <si>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</si>
  <si>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</si>
  <si>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</si>
  <si>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</si>
  <si>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</si>
  <si>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</si>
  <si>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</si>
  <si>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</si>
  <si>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</si>
  <si>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</si>
  <si>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</si>
  <si>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</si>
  <si>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</si>
  <si>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</si>
  <si>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</si>
  <si>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</si>
  <si>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</si>
  <si>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</si>
  <si>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</si>
  <si>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</si>
  <si>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</si>
  <si>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</si>
  <si>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</si>
  <si>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</si>
  <si>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</si>
  <si>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</si>
  <si>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</si>
  <si>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</si>
  <si>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</si>
  <si>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</si>
  <si>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</si>
  <si>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</si>
  <si>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</si>
  <si>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</si>
  <si>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</si>
  <si>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</si>
  <si>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</si>
  <si>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</si>
  <si>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</si>
  <si>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</si>
  <si>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</si>
  <si>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</si>
  <si>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</si>
  <si>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</si>
  <si>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</si>
  <si>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</si>
  <si>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</si>
  <si>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</si>
  <si>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</si>
  <si>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</si>
  <si>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</si>
  <si>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</si>
  <si>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</si>
  <si>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</si>
  <si>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</si>
  <si>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</si>
  <si>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</si>
  <si>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</si>
  <si>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</si>
  <si>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</si>
  <si>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</si>
  <si>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</si>
  <si>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</si>
  <si>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</si>
  <si>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</si>
  <si>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</si>
  <si>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</si>
  <si>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</si>
  <si>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</si>
  <si>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</si>
  <si>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</si>
  <si>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</si>
  <si>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</si>
  <si>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</si>
  <si>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</si>
  <si>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</si>
  <si>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</si>
  <si>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</si>
  <si>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</si>
  <si>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</si>
  <si>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</si>
  <si>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</si>
  <si>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</si>
  <si>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</si>
  <si>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</si>
  <si>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</si>
  <si>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</si>
  <si>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</si>
  <si>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</si>
  <si>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</si>
  <si>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</si>
  <si>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</si>
  <si>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</si>
  <si>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</si>
  <si>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</si>
  <si>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</si>
  <si>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</si>
  <si>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</si>
  <si>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</si>
  <si>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</si>
  <si>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</si>
  <si>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</si>
  <si>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</si>
  <si>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</si>
  <si>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</si>
  <si>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</si>
  <si>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</si>
  <si>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</si>
  <si>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</si>
  <si>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</si>
  <si>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</si>
  <si>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</si>
  <si>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</si>
  <si>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</si>
  <si>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</si>
  <si>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</si>
  <si>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</si>
  <si>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</si>
  <si>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</si>
  <si>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</si>
  <si>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</si>
  <si>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</si>
  <si>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</si>
  <si>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</si>
  <si>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</si>
  <si>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</si>
  <si>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</si>
  <si>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</si>
  <si>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</si>
  <si>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</si>
  <si>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</si>
  <si>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</si>
  <si>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</si>
  <si>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</si>
  <si>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</si>
  <si>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</si>
  <si>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</si>
  <si>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</si>
  <si>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</si>
  <si>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</si>
  <si>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</si>
  <si>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</si>
  <si>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</si>
  <si>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</si>
  <si>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</si>
  <si>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</si>
  <si>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</si>
  <si>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</si>
  <si>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</si>
  <si>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</si>
  <si>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</si>
  <si>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</si>
  <si>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</si>
  <si>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</si>
  <si>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</si>
  <si>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</si>
  <si>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</si>
  <si>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</si>
  <si>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</si>
  <si>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</si>
  <si>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</si>
  <si>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</si>
  <si>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</si>
  <si>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</si>
  <si>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</si>
  <si>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</si>
  <si>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</si>
  <si>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</si>
  <si>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</si>
  <si>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</si>
  <si>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</si>
  <si>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</si>
  <si>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</si>
  <si>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</si>
  <si>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</si>
  <si>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</si>
  <si>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</si>
  <si>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</si>
  <si>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</si>
  <si>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</si>
  <si>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</si>
  <si>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</si>
  <si>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</si>
  <si>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</si>
  <si>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</si>
  <si>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</si>
  <si>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</si>
  <si>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</si>
  <si>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</si>
  <si>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</si>
  <si>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</si>
  <si>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</si>
  <si>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</si>
  <si>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</si>
  <si>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</si>
  <si>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</si>
  <si>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</si>
  <si>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</si>
  <si>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</si>
  <si>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</si>
  <si>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</si>
  <si>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</si>
  <si>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</si>
  <si>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</si>
  <si>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</si>
  <si>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</si>
  <si>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</si>
  <si>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</si>
  <si>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</si>
  <si>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</si>
  <si>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</si>
  <si>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</si>
  <si>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</si>
  <si>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</si>
  <si>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</si>
  <si>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</si>
  <si>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</si>
  <si>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</si>
  <si>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</si>
  <si>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</si>
  <si>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</si>
  <si>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</si>
  <si>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</si>
  <si>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</si>
  <si>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</si>
  <si>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</si>
  <si>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</si>
  <si>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</si>
  <si>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</si>
  <si>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</si>
  <si>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</si>
  <si>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</si>
  <si>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</si>
  <si>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</si>
  <si>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</si>
  <si>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</si>
  <si>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</si>
  <si>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</si>
  <si>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</si>
  <si>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</si>
  <si>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</si>
  <si>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</si>
  <si>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</si>
  <si>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</si>
  <si>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</si>
  <si>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</si>
  <si>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</si>
  <si>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</si>
  <si>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</si>
  <si>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</si>
  <si>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</si>
  <si>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</si>
  <si>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</si>
  <si>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</si>
  <si>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</si>
  <si>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</si>
  <si>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</si>
  <si>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</si>
  <si>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</si>
  <si>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</si>
  <si>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</si>
  <si>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</si>
  <si>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</si>
  <si>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</si>
  <si>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</si>
  <si>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</si>
  <si>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</si>
  <si>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</si>
  <si>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</si>
  <si>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</si>
  <si>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</si>
  <si>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</si>
  <si>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</si>
  <si>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</si>
  <si>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</si>
  <si>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</si>
  <si>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</si>
  <si>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</si>
  <si>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</si>
  <si>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</si>
  <si>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</si>
  <si>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</si>
  <si>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</si>
  <si>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</si>
  <si>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</si>
  <si>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</si>
  <si>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</si>
  <si>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</si>
  <si>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</si>
  <si>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</si>
  <si>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</si>
  <si>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</si>
  <si>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</si>
  <si>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</si>
  <si>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</si>
  <si>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</si>
  <si>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</si>
  <si>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</si>
  <si>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</si>
  <si>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</si>
  <si>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</si>
  <si>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</si>
  <si>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</si>
  <si>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</si>
  <si>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</si>
  <si>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</si>
  <si>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</si>
  <si>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</si>
  <si>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</si>
  <si>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</si>
  <si>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</si>
  <si>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</si>
  <si>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</si>
  <si>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</si>
  <si>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</si>
  <si>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</si>
  <si>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</si>
  <si>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</si>
  <si>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</si>
  <si>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</si>
  <si>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</si>
  <si>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</si>
  <si>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</si>
  <si>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</si>
  <si>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</si>
  <si>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</si>
  <si>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</si>
  <si>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</si>
  <si>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</si>
  <si>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</si>
  <si>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</si>
  <si>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</si>
  <si>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</si>
  <si>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</si>
  <si>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</si>
  <si>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</si>
  <si>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</si>
  <si>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</si>
  <si>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</si>
  <si>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</si>
  <si>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</si>
  <si>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</si>
  <si>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</si>
  <si>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</si>
  <si>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</si>
  <si>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</si>
  <si>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</si>
  <si>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</si>
  <si>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</si>
  <si>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</si>
  <si>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</si>
  <si>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</si>
  <si>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</si>
  <si>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</si>
  <si>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</si>
  <si>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</si>
  <si>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</si>
  <si>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</si>
  <si>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</si>
  <si>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</si>
  <si>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</si>
  <si>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</si>
  <si>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</si>
  <si>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</si>
  <si>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</si>
  <si>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</si>
  <si>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</si>
  <si>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</si>
  <si>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</si>
  <si>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</si>
  <si>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</si>
  <si>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</si>
  <si>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</si>
  <si>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</si>
  <si>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</si>
  <si>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</si>
  <si>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</si>
  <si>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</si>
  <si>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</si>
  <si>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</si>
  <si>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</si>
  <si>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</si>
  <si>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</si>
  <si>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</si>
  <si>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</si>
  <si>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</si>
  <si>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</si>
  <si>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</si>
  <si>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</si>
  <si>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</si>
  <si>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</si>
  <si>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</si>
  <si>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</si>
  <si>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</si>
  <si>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</si>
  <si>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</si>
  <si>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</si>
  <si>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</si>
  <si>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</si>
  <si>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</si>
  <si>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</si>
  <si>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</si>
  <si>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</si>
  <si>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</si>
  <si>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</si>
  <si>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</si>
  <si>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</si>
  <si>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</si>
  <si>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</si>
  <si>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</si>
  <si>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</si>
  <si>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</si>
  <si>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</si>
  <si>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</si>
  <si>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</si>
  <si>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</si>
  <si>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</si>
  <si>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</si>
  <si>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</si>
  <si>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</si>
  <si>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</si>
  <si>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</si>
  <si>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</si>
  <si>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</si>
  <si>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</si>
  <si>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</si>
  <si>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</si>
  <si>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</si>
  <si>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</si>
  <si>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</si>
  <si>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</si>
  <si>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</si>
  <si>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</si>
  <si>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</si>
  <si>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</si>
  <si>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</si>
  <si>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</si>
  <si>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</si>
  <si>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</si>
  <si>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</si>
  <si>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</si>
  <si>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</si>
  <si>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</si>
  <si>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</si>
  <si>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</si>
  <si>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</si>
  <si>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</si>
  <si>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</si>
  <si>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</si>
  <si>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</si>
  <si>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</si>
  <si>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</si>
  <si>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</si>
  <si>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</si>
  <si>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</si>
  <si>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</si>
  <si>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</si>
  <si>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</si>
  <si>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</si>
  <si>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</si>
  <si>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</si>
  <si>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</si>
  <si>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</si>
  <si>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</si>
  <si>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</si>
  <si>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</si>
  <si>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</si>
  <si>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</si>
  <si>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</si>
  <si>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</si>
  <si>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</si>
  <si>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</si>
  <si>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</si>
  <si>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</si>
  <si>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</si>
  <si>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</si>
  <si>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</si>
  <si>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</si>
  <si>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</si>
  <si>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</si>
  <si>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</si>
  <si>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</si>
  <si>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</si>
  <si>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</si>
  <si>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</si>
  <si>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</si>
  <si>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</si>
  <si>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</si>
  <si>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</si>
  <si>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</si>
  <si>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</si>
  <si>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</si>
  <si>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</si>
  <si>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</si>
  <si>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</si>
  <si>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</si>
  <si>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</si>
  <si>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</si>
  <si>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</si>
  <si>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</si>
  <si>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</si>
  <si>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</si>
  <si>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</si>
  <si>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</si>
  <si>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</si>
  <si>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</si>
  <si>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</si>
  <si>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</si>
  <si>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</si>
  <si>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</si>
  <si>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</si>
  <si>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</si>
  <si>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</si>
  <si>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</si>
  <si>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</si>
  <si>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</si>
  <si>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</si>
  <si>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</si>
  <si>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</si>
  <si>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</si>
  <si>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</si>
  <si>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</si>
  <si>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</si>
  <si>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</si>
  <si>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</si>
  <si>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</si>
  <si>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</si>
  <si>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</si>
  <si>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</si>
  <si>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</si>
  <si>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</si>
  <si>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</si>
  <si>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</si>
  <si>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</si>
  <si>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</si>
  <si>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</si>
  <si>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</si>
  <si>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</si>
  <si>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</si>
  <si>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</si>
  <si>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</si>
  <si>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</si>
  <si>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</si>
  <si>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</si>
  <si>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</si>
  <si>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</si>
  <si>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</si>
  <si>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</si>
  <si>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</si>
  <si>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</si>
  <si>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</si>
  <si>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</si>
  <si>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</si>
  <si>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</si>
  <si>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</si>
  <si>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</si>
  <si>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</si>
  <si>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</si>
  <si>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</si>
  <si>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</si>
  <si>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</si>
  <si>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</si>
  <si>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</si>
  <si>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</si>
  <si>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</si>
  <si>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</si>
  <si>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</si>
  <si>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</si>
  <si>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</si>
  <si>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</si>
  <si>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</si>
  <si>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</si>
  <si>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</si>
  <si>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</si>
  <si>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</si>
  <si>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</si>
  <si>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</si>
  <si>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</si>
  <si>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</si>
  <si>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</si>
  <si>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</si>
  <si>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</si>
  <si>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</si>
  <si>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</si>
  <si>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</si>
  <si>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</si>
  <si>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</si>
  <si>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</si>
  <si>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</si>
  <si>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</si>
  <si>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</si>
  <si>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</si>
  <si>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</si>
  <si>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</si>
  <si>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</si>
  <si>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</si>
  <si>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</si>
  <si>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</si>
  <si>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</si>
  <si>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</si>
  <si>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</si>
  <si>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</si>
  <si>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</si>
  <si>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</si>
  <si>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</si>
  <si>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</si>
  <si>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</si>
  <si>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</si>
  <si>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</si>
  <si>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</si>
  <si>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</si>
  <si>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</si>
  <si>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</si>
  <si>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</si>
  <si>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</si>
  <si>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</si>
  <si>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</si>
  <si>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</si>
  <si>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</si>
  <si>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</si>
  <si>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</si>
  <si>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</si>
  <si>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</si>
  <si>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</si>
  <si>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</si>
  <si>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</si>
  <si>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</si>
  <si>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</si>
  <si>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</si>
  <si>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</si>
  <si>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</si>
  <si>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</si>
  <si>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</si>
  <si>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</si>
  <si>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</si>
  <si>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</si>
  <si>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</si>
  <si>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</si>
  <si>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</si>
  <si>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</si>
  <si>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</si>
  <si>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</si>
  <si>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</si>
  <si>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</si>
  <si>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</si>
  <si>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</si>
  <si>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</si>
  <si>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</si>
  <si>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</si>
  <si>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</si>
  <si>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</si>
  <si>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</si>
  <si>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</si>
  <si>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</si>
  <si>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</si>
  <si>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</si>
  <si>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</si>
  <si>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</si>
  <si>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</si>
  <si>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</si>
  <si>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</si>
  <si>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</si>
  <si>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</si>
  <si>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</si>
  <si>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</si>
  <si>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</si>
  <si>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</si>
  <si>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</si>
  <si>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</si>
  <si>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</si>
  <si>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</si>
  <si>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</si>
  <si>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</si>
  <si>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</si>
  <si>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</si>
  <si>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</si>
  <si>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</si>
  <si>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</si>
  <si>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</si>
  <si>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</si>
  <si>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</si>
  <si>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</si>
  <si>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</si>
  <si>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</si>
  <si>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</si>
  <si>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</si>
  <si>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</si>
  <si>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</si>
  <si>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</si>
  <si>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</si>
  <si>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</si>
  <si>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</si>
  <si>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</si>
  <si>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</si>
  <si>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</si>
  <si>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</si>
  <si>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</si>
  <si>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</si>
  <si>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</si>
  <si>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</si>
  <si>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</si>
  <si>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</si>
  <si>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</si>
  <si>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</si>
  <si>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</si>
  <si>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</si>
  <si>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</si>
  <si>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</si>
  <si>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</si>
  <si>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</si>
  <si>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</si>
  <si>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</si>
  <si>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</si>
  <si>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</si>
  <si>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</si>
  <si>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</si>
  <si>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</si>
  <si>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</si>
  <si>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</si>
  <si>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</si>
  <si>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</si>
  <si>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</si>
  <si>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</si>
  <si>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</si>
  <si>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</si>
  <si>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</si>
  <si>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</si>
  <si>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</si>
  <si>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</si>
  <si>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</si>
  <si>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</si>
  <si>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</si>
  <si>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</si>
  <si>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</si>
  <si>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</si>
  <si>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</si>
  <si>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</si>
  <si>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</si>
  <si>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</si>
  <si>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</si>
  <si>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</si>
  <si>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</si>
  <si>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</si>
  <si>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</si>
  <si>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</si>
  <si>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</si>
  <si>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</si>
  <si>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</si>
  <si>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</si>
  <si>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</si>
  <si>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</si>
  <si>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</si>
  <si>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</si>
  <si>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</si>
  <si>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</si>
  <si>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</si>
  <si>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</si>
  <si>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</si>
  <si>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</si>
  <si>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</si>
  <si>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</si>
  <si>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</si>
  <si>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</si>
  <si>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</si>
  <si>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</si>
  <si>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</si>
  <si>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</si>
  <si>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</si>
  <si>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</si>
  <si>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</si>
  <si>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</si>
  <si>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</si>
  <si>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</si>
  <si>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</si>
  <si>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</si>
  <si>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</si>
  <si>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</si>
  <si>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</si>
  <si>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</si>
  <si>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</si>
  <si>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</si>
  <si>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</si>
  <si>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</si>
  <si>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</si>
  <si>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</si>
  <si>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</si>
  <si>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</si>
  <si>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</si>
  <si>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</si>
  <si>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</si>
  <si>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</si>
  <si>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</si>
  <si>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</si>
  <si>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</si>
  <si>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</si>
  <si>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</si>
  <si>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</si>
  <si>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</si>
  <si>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</si>
  <si>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</si>
  <si>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</si>
  <si>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</si>
  <si>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</si>
  <si>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</si>
  <si>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</si>
  <si>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</si>
  <si>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</si>
  <si>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</si>
  <si>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</si>
  <si>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</si>
  <si>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</si>
  <si>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</si>
  <si>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</si>
  <si>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</si>
  <si>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</si>
  <si>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</si>
  <si>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</si>
  <si>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</si>
  <si>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</si>
  <si>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</si>
  <si>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</si>
  <si>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</si>
  <si>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</si>
  <si>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</si>
  <si>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</si>
  <si>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</si>
  <si>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</si>
  <si>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</si>
  <si>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</si>
  <si>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</si>
  <si>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</si>
  <si>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</si>
  <si>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</si>
  <si>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</si>
  <si>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</si>
  <si>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</si>
  <si>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</si>
  <si>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</si>
  <si>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</si>
  <si>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</si>
  <si>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</si>
  <si>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</si>
  <si>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</si>
  <si>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</si>
  <si>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</si>
  <si>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</si>
  <si>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</si>
  <si>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</si>
  <si>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</si>
  <si>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</si>
  <si>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</si>
  <si>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</si>
  <si>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</si>
  <si>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</si>
  <si>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</si>
  <si>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</si>
  <si>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</si>
  <si>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</si>
  <si>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</si>
  <si>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</si>
  <si>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</si>
  <si>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</si>
  <si>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</si>
  <si>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</si>
  <si>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</si>
  <si>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</si>
  <si>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</si>
  <si>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</si>
  <si>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</si>
  <si>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</si>
  <si>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</si>
  <si>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</si>
  <si>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</si>
  <si>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</si>
  <si>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</si>
  <si>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</si>
  <si>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</si>
  <si>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</si>
  <si>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</si>
  <si>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</si>
  <si>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</si>
  <si>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</si>
  <si>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</si>
  <si>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</si>
  <si>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</si>
  <si>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</si>
  <si>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</si>
  <si>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</si>
  <si>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</si>
  <si>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</si>
  <si>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</si>
  <si>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</si>
  <si>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</si>
  <si>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</si>
  <si>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</si>
  <si>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</si>
  <si>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</si>
  <si>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</si>
  <si>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</si>
  <si>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</si>
  <si>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</si>
  <si>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</si>
  <si>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</si>
  <si>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</si>
  <si>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</si>
  <si>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</si>
  <si>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</si>
  <si>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</si>
  <si>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</si>
  <si>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</si>
  <si>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</si>
  <si>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</si>
  <si>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</si>
  <si>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</si>
  <si>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</si>
  <si>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</si>
  <si>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</si>
  <si>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</si>
  <si>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</si>
  <si>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</si>
  <si>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</si>
  <si>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</si>
  <si>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</si>
  <si>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</si>
  <si>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</si>
  <si>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wait pcm </t>
  </si>
  <si>
    <t>ryq0957</t>
  </si>
  <si>
    <t xml:space="preserve">2025-11-24 12:49:36
</t>
  </si>
  <si>
    <t xml:space="preserve">Restored by PG </t>
  </si>
  <si>
    <t>PCM-20251124-00000972</t>
  </si>
  <si>
    <t>ryq0964</t>
  </si>
  <si>
    <t>PCM-20251124-00001091</t>
  </si>
  <si>
    <t>riy2700</t>
  </si>
  <si>
    <t xml:space="preserve">2025-11-24 13:55:53
</t>
  </si>
  <si>
    <t xml:space="preserve">10 min// Facing traffic JAM </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</si>
  <si>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</si>
  <si>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</si>
  <si>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</si>
  <si>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</si>
  <si>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</si>
  <si>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</si>
  <si>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PCM-20251124-00001043</t>
  </si>
  <si>
    <t>PCM-20251124-00001120</t>
  </si>
  <si>
    <t>PCM-20251124-00001231</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</si>
  <si>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</si>
  <si>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</si>
  <si>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</si>
  <si>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</si>
  <si>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</si>
  <si>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</si>
  <si>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</si>
  <si>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</si>
  <si>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</si>
  <si>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TT-20251124-01164</t>
  </si>
  <si>
    <t>SCECO Power NA , WM Site not able to Power up by PG , Sceco complain registered and waiting for Sceco response</t>
  </si>
  <si>
    <t>PCM-20251124-00001196</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</si>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</sst>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9" totalsRowShown="0" headerRowDxfId="157" dataDxfId="156" headerRowBorderDxfId="154" tableBorderDxfId="155" totalsRowBorderDxfId="153">
  <autoFilter ref="A1:CJ1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1" totalsRowShown="0" headerRowDxfId="48" dataDxfId="47" headerRowBorderDxfId="45" tableBorderDxfId="46" totalsRowBorderDxfId="44">
  <autoFilter ref="A1:L38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7" totalsRowShown="0" headerRowDxfId="31" dataDxfId="30" headerRowBorderDxfId="28" tableBorderDxfId="29">
  <autoFilter ref="A1:L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
  <sheetViews>
    <sheetView workbookViewId="0">
      <selection activeCell="K5" sqref="K5"/>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322.71745983796427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45985.66588576389</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45985.66588576389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45985.66588576389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45985.66588576389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45985.66588576389</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45985.66588576389</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45985.66588576389</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45985.66588576389</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45985.66588576389</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45985.66588576389</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45985.66588576389</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45985.66588576389</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45985.66588576389</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45985.66588576389</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45985.66588576389</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45985.66588576389</v>
      </c>
      <c r="H18" s="137"/>
      <c r="I18" s="135" t="str">
        <f>IFERROR(VLOOKUP(D18,DB!A:F,6,0),"")</f>
        <v/>
      </c>
      <c r="J18" s="135" t="str">
        <f>IFERROR(VLOOKUP(D18,DB!A:G,7,0),"")</f>
        <v/>
      </c>
      <c r="K18" s="139"/>
      <c r="L18" s="140" t="str">
        <f>IFERROR(VLOOKUP(D18,DB!A:I,9,0),"")</f>
        <v/>
      </c>
    </row>
    <row r="19" spans="1:12" ht="15" customHeight="1">
      <c r="A19" s="141"/>
      <c r="B19" s="128" t="str">
        <f>IFERROR(VLOOKUP(D19,DB!A:K,11,0),"")</f>
        <v/>
      </c>
      <c r="C19" s="128"/>
      <c r="D19" s="142"/>
      <c r="E19" s="129"/>
      <c r="F19" s="130"/>
      <c r="G19" s="131">
        <f ca="1">IFERROR(NOW()-F19,"-")</f>
        <v>45985.66588576389</v>
      </c>
      <c r="H19" s="130"/>
      <c r="I19" s="128" t="str">
        <f>IFERROR(VLOOKUP(D19,DB!A:F,6,0),"")</f>
        <v/>
      </c>
      <c r="J19" s="128" t="str">
        <f>IFERROR(VLOOKUP(D19,DB!A:G,7,0),"")</f>
        <v/>
      </c>
      <c r="K19" s="132"/>
      <c r="L19" s="133" t="str">
        <f>IFERROR(VLOOKUP(D19,DB!A:I,9,0),"")</f>
        <v/>
      </c>
    </row>
  </sheetData>
  <customSheetViews>
    <customSheetView guid="{F6042A99-DD27-4453-835D-0834D95730CC}" filter="1" showAutoFilter="1">
      <pageMargins left="0" right="0" top="0" bottom="0" header="0" footer="0"/>
      <autoFilter ref="B1:M1" xr:uid="{C0037BD7-1509-46F8-9D92-78DEEDC1B4B6}"/>
    </customSheetView>
  </customSheetViews>
  <dataValidations count="2">
    <dataValidation allowBlank="1" showInputMessage="1" showErrorMessage="1" sqref="E1" xr:uid="{5DBA255D-CDD9-49FB-AD3C-AF70AB4EE696}"/>
    <dataValidation type="list" allowBlank="1" showInputMessage="1" showErrorMessage="1" sqref="E2:E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9"/>
  <sheetViews>
    <sheetView workbookViewId="0">
      <pane ySplit="1" topLeftCell="A2" activePane="bottomLeft" state="frozen"/>
      <selection pane="bottomLeft" activeCell="L6" sqref="L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160.66604814815219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1.2784671296321903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18" t="s">
        <v>39108</v>
      </c>
      <c r="E5" s="102" t="s">
        <v>39021</v>
      </c>
      <c r="F5" s="103"/>
      <c r="G5" s="104">
        <f ca="1">IFERROR(NOW()-F5,"-")</f>
        <v>45985.665886111114</v>
      </c>
      <c r="H5" s="151" t="s">
        <v>39109</v>
      </c>
      <c r="I5" s="18" t="str">
        <f>IFERROR(VLOOKUP(D5,DB!A:F,6,0),"")</f>
        <v>SCECO</v>
      </c>
      <c r="J5" s="18" t="str">
        <f>IFERROR(VLOOKUP(D5,DB!A:G,7,0),"")</f>
        <v>Vandalized</v>
      </c>
      <c r="K5" s="61"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39111</v>
      </c>
      <c r="B6" s="18" t="str">
        <f>IFERROR(VLOOKUP(D6,DB!A:K,11,0),"")</f>
        <v>R2</v>
      </c>
      <c r="C6" s="18">
        <v>4</v>
      </c>
      <c r="D6" s="18" t="s">
        <v>39112</v>
      </c>
      <c r="E6" s="102" t="s">
        <v>39100</v>
      </c>
      <c r="F6" s="151">
        <v>45985.541909722226</v>
      </c>
      <c r="G6" s="104">
        <f ca="1">IFERROR(NOW()-F6,"-")</f>
        <v>0.12397638888796791</v>
      </c>
      <c r="H6" s="151" t="s">
        <v>39109</v>
      </c>
      <c r="I6" s="18" t="str">
        <f>IFERROR(VLOOKUP(D6,DB!A:F,6,0),"")</f>
        <v>SCECO</v>
      </c>
      <c r="J6" s="18" t="str">
        <f>IFERROR(VLOOKUP(D6,DB!A:G,7,0),"")</f>
        <v>Vandalized+Vandalized</v>
      </c>
      <c r="K6" s="18"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52" t="s">
        <v>39113</v>
      </c>
      <c r="B7" s="18" t="str">
        <f>IFERROR(VLOOKUP(D7,DB!A:K,11,0),"")</f>
        <v>R2</v>
      </c>
      <c r="C7" s="18">
        <v>1</v>
      </c>
      <c r="D7" s="18" t="s">
        <v>39114</v>
      </c>
      <c r="E7" s="102" t="s">
        <v>39100</v>
      </c>
      <c r="F7" s="103">
        <v>45985.586238425924</v>
      </c>
      <c r="G7" s="104">
        <f ca="1">IFERROR(NOW()-F7,"-")</f>
        <v>7.9647685190138873E-2</v>
      </c>
      <c r="H7" s="151" t="s">
        <v>39115</v>
      </c>
      <c r="I7" s="18" t="str">
        <f>IFERROR(VLOOKUP(D7,DB!A:F,6,0),"")</f>
        <v>Generator-SG</v>
      </c>
      <c r="J7" s="18" t="str">
        <f>IFERROR(VLOOKUP(D7,DB!A:G,7,0),"")</f>
        <v>Vandalized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45985.665886111114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45985.665886111114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45985.665886111114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45985.665886111114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45985.665886111114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45985.665886111114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45985.665886111114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45985.665886111114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45985.665886111114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45985.665886111114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45985.665886111114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45985.665886111114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45985.665886111114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45985.665886111114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45985.665886111114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45985.665886111114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45985.665886111114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45985.665886111114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45985.665886111114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45985.665886111114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45985.665886111114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45985.665886111114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45985.665886111114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45985.665886111114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45985.665886111114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45985.665886111114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45985.665886111114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45985.665886111114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45985.665886111114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45985.665886111114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45985.665886111114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45985.665886111114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45985.665886111114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45985.665886111114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45985.665886111114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45985.665886111114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45985.665886111114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45985.665886111114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45985.665886111114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45985.665886111114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45985.665886111114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45985.665886111114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45985.665886111114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45985.665886111114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45985.665886111114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45985.665886111114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45985.665886111114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45985.665886111114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45985.665886111114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45985.665886111114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45985.665886111114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45985.665886111114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45985.665886111114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45985.665886111114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45985.665886111114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45985.665886111114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45985.665886111114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45985.665886111114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45985.665886111114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45985.665886111114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45985.665886111114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45985.665886111114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45985.665886111114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45985.665886111114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45985.665886111114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45985.665886111114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45985.665886111114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45985.665886111114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45985.665886111114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45985.665886111114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45985.665886111114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45985.665886111114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45985.665886111114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45985.665886111114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45985.665886111114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45985.665886111114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45985.665886111114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45985.665886111114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45985.665886111114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45985.665886111114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45985.665886111114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45985.665886111114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45985.665886111114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45985.665886111114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45985.665886111114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45985.665886111114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45985.665886111114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45985.665886111114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45985.665886111114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45985.665886111114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45985.665886111114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45985.665886111114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45985.665886111114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45985.665886111114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45985.665886111114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45985.665886111114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45985.665886111114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45985.665886111114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45985.665886111114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45985.665886111114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45985.665886111114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45985.665886111114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45985.665886111114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45985.665886111114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45985.665886111114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45985.665886111114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45985.665886111114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45985.665886111114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45985.665886111114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45985.665886111114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45985.665886111114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45985.665886111114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45985.665886111114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45985.665886111114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45985.665886111114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45985.665886111114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45985.665886111114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45985.665886111114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45985.665886111114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45985.665886111114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45985.665886111114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45985.665886111114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45985.665886111114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45985.665886111114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45985.665886111114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45985.665886111114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45985.665886111114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45985.665886111114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45985.665886111114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45985.665886111114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45985.665886111114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45985.665886111114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6" sqref="D16:D1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45985.665886111114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45985.665886111114</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45985.665886111114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45985.665886111114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45985.665886111114</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45985.665886111114</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45985.665886111114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45985.665886111114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45985.665886111114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45985.665886111114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45985.665886111114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45985.665886111114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45985.665886111114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45985.665886111114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45985.665886111114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45985.665886111114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45985.665886111114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45985.665886111114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45985.665886111114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45985.665886111114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45985.665886111114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45985.665886111114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45985.665886111114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45985.665886111114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45985.665886111114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45985.665886111114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45985.665886111114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45985.665886111114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45985.665886111114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45985.665886111114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45985.665886111114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45985.665886111114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45985.665886111114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45985.665886111114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45985.665886111114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45985.665886111114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45985.665886111114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45985.665886111114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45985.665886111114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45985.665886111114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45985.665886111114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45985.665886111114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45985.665886111114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45985.665886111114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45985.665886111114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45985.665886111114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45985.665886111114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45985.665886111114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45985.665886111114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45985.665886111114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45985.665886111114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45985.665886111114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45985.665886111114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45985.665886111114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45985.665886111114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45985.665886111114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45985.665886111114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45985.665886111114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45985.665886111114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45985.665886111114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45985.665886111114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45985.665886111114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45985.665886111114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45985.665886111114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45985.665886111114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45985.665886111114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45985.665886111114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45985.665886111114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45985.665886111114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45985.665886111114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45985.665886111114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45985.665886111114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45985.665886111114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45985.665886111114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45985.665886111114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45985.665886111114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45985.665886111114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45985.665886111114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45985.665886111114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45985.665886111114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45985.665886111114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45985.665886111114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45985.665886111114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45985.665886111114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45985.665886111114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45985.665886111114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45985.665886111114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45985.665886111114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45985.665886111114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45985.665886111114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45985.665886111114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45985.665886111114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45985.665886111114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45985.665886111114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45985.665886111114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45985.665886111114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45985.665886111114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45985.665886111114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45985.665886111114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45985.665886111114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45985.665886111114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45985.665886111114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45985.665886111114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45985.665886111114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45985.665886111114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45985.665886111114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45985.665886111114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45985.665886111114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45985.665886111114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45985.665886111114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45985.665886111114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45985.665886111114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45985.665886111114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45985.665886111114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45985.665886111114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45985.665886111114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45985.665886111114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45985.665886111114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45985.665886111114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45985.665886111114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45985.665886111114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45985.665886111114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45985.665886111114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45985.665886111114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45985.665886111114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45985.665886111114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45985.665886111114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45985.665886111114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45985.665886111114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45985.665886111114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45985.665886111114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45985.665886111114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45985.665886111114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45985.665886111114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45985.665886111114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45985.665886111114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45985.665886111114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45985.665886111114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45985.665886111114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45985.665886111114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45985.665886111114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45985.665886111114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45985.665886111114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45985.665886111114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45985.665886111114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45985.665886111114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45985.665886111114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45985.665886111114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45985.665886111114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45985.665886111114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45985.665886111114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45985.665886111114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45985.665886111114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45985.665886111114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45985.665886111114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45985.665886111114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45985.665886111114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45985.665886111114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45985.665886111114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45985.665886111114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45985.665886111114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45985.665886111114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45985.665886111114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45985.665886111114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45985.665886111114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45985.665886111114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45985.665886111114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45985.665886111114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45985.665886111114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45985.665886111114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45985.665886111114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45985.665886111114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45985.665886111114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45985.665886111114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45985.665886111114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45985.665886111114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45985.665886111114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45985.665886111114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45985.665886111114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45985.665886111114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45985.665886111114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45985.665886111114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45985.665886111114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45985.665886111114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45985.665886111114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45985.665886111114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45985.665886111114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45985.665886111114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45985.665886111114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45985.665886111114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45985.665886111114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45985.665886111114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45985.665886111114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45985.665886111114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45985.665886111114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45985.665886111114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45985.665886111114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45985.665886111114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45985.665886111114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45985.665886111114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45985.665886111114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45985.665886111114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45985.665886111114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45985.665886111114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45985.665886111114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45985.665886111114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45985.665886111114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45985.665886111114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45985.665886111114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45985.665886111114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45985.665886111114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45985.665886111114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45985.665886111114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45985.665886111114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45985.665886111114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45985.665886111114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45985.665886111114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45985.665886111114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45985.665886111114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45985.665886111114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45985.665886111114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45985.665886111114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45985.665886111114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45985.665886111114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45985.665886111114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45985.665886111114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45985.665886111114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45985.665886111114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45985.665886111114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45985.665886111114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45985.665886111114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45985.665886111114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45985.665886111114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45985.665886111114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45985.665886111114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45985.665886111114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45985.665886111114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45985.665886111114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45985.665886111114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45985.665886111114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45985.665886111114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45985.665886111114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45985.665886111114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45985.665886111114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45985.665886111114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45985.665886111114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45985.665886111114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45985.665886111114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45985.665886111114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45985.665886111114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45985.665886111114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45985.665886111114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45985.665886111114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45985.665886111114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45985.665886111114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45985.665886111114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45985.665886111114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45985.665886111114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45985.665886111114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45985.665886111114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45985.665886111114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45985.665886111114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45985.665886111114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45985.665886111114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45985.665886111114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45985.665886111114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45985.665886111114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45985.665886111114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45985.665886111114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45985.665886111114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45985.665886111114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45985.665886111114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45985.665886111114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45985.665886111114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45985.665886111114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45985.665886111114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45985.665886111114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45985.665886111114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45985.665886111114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45985.665886111114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45985.665886111114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45985.665886111114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45985.665886111114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45985.665886111114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45985.665886111114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45985.665886111114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45985.665886111114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45985.665886111114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45985.665886111114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45985.665886111114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45985.665886111114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45985.665886111114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45985.665886111114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45985.665886111114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45985.665886111114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45985.665886111114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45985.665886111114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45985.665886111114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45985.665886111114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45985.665886111114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45985.665886111114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45985.665886111114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45985.665886111114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45985.665886111114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45985.665886111114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45985.665886111114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45985.665886111114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45985.665886111114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45985.665886111114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45985.665886111114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45985.665886111114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45985.665886111114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45985.665886111114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45985.665886111114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45985.665886111114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45985.665886111114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45985.665886111114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45985.665886111114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45985.665886111114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45985.665886111114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45985.665886111114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45985.665886111114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45985.665886111114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45985.665886111114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45985.665886111114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45985.665886111114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45985.665886111114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45985.665886111114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45985.665886111114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45985.665886111114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45985.665886111114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45985.665886111114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45985.665886111114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45985.665886111114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45985.665886111114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45985.665886111114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45985.665886111114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45985.665886111114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45985.665886111114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45985.665886111114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45985.665886111114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45985.665886111114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45985.665886111114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45985.665886111114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45985.665886111114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45985.665886111114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45985.665886111114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45985.665886111114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45985.665886111114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45985.665886111114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45985.665886111114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45985.665886111114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45985.665886111114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45985.665886111114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45985.665886111114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45985.665886111114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45985.665886111114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45985.665886111114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45985.665886111114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45985.665886111114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45985.665886111114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45985.665886111114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45985.665886111114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45985.665886111114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45985.665886111114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45985.665886111114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45985.665886111114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45985.665886111114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45985.665886111114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45985.665886111114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45985.665886111114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45985.665886111114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45985.665886111114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45985.665886111114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45985.665886111114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45985.665886111114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45985.665886111114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45985.665886111114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45985.665886111114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45985.665886111114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45985.665886111114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45985.665886111114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45985.665886111114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45985.665886111114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45985.665886111114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45985.665886111114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45985.665886111114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45985.665886111114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45985.665886111114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45985.665886111114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45985.665886111114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45985.665886111114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45985.665886111114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45985.665886111114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45985.665886111114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45985.665886111114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45985.665886111114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45985.665886111114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45985.665886111114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45985.665886111114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45985.665886111114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45985.665886111114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45985.665886111114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45985.665886111114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45985.665886111114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45985.665886111114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45985.665886111114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45985.665886111114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45985.665886111114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45985.665886111114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45985.665886111114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45985.665886111114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45985.665886111114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45985.665886111114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45985.665886111114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45985.665886111114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45985.665886111114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45985.665886111114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45985.665886111114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45985.665886111114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45985.665886111114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45985.665886111114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45985.665886111114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45985.665886111114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45985.665886111114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45985.665886111114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45985.665886111114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45985.665886111114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45985.665886111114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45985.665886111114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45985.665886111114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45985.665886111114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45985.665886111114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45985.665886111114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45985.665886111114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45985.665886111114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45985.665886111114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45985.665886111114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45985.665886111114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45985.665886111114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45985.665886111114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45985.665886111114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45985.665886111114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45985.665886111114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45985.665886111114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45985.665886111114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45985.665886111114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45985.665886111114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45985.665886111114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45985.665886111114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45985.665886111114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45985.665886111114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45985.665886111114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45985.665886111114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45985.665886111114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45985.665886111114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45985.665886111114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45985.665886111114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45985.665886111114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45985.665886111114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45985.665886111114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45985.665886111114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45985.665886111114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45985.665886111114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45985.665886111114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45985.665886111114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45985.665886111114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45985.665886111114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45985.665886111114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45985.665886111114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45985.665886111114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45985.665886111114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45985.665886111114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45985.665886111114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45985.665886111114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45985.665886111114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45985.665886111114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45985.665886111114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45985.665886111114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45985.665886111114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45985.665886111114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45985.665886111114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45985.665886111114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45985.665886111114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45985.665886111114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45985.665886111114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45985.665886111114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45985.665886111114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45985.665886111114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45985.665886111114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45985.665886111114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45985.665886111114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45985.665886111114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45985.665886111114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45985.665886111114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45985.665886111114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45985.665886111114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45985.665886111114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45985.665886111114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45985.665886111114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45985.665886111114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45985.665886111114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45985.665886111114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45985.665886111114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45985.665886111114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45985.665886111114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45985.665886111114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45985.665886111114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45985.665886111114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45985.665886111114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45985.665886111114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45985.665886111114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45985.665886111114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45985.665886111114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45985.665886111114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45985.665886111114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45985.665886111114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45985.665886111114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45985.665886111114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45985.665886111114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45985.665886111114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45985.665886111114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45985.665886111114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45985.665886111114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45985.665886111114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45985.665886111114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45985.665886111114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45985.665886111114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45985.665886111114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45985.665886111114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45985.665886111114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45985.665886111114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45985.665886111114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45985.665886111114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45985.665886111114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45985.665886111114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45985.665886111114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45985.665886111114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45985.665886111114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45985.665886111114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45985.665886111114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45985.665886111114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45985.665886111114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45985.665886111114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45985.665886111114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45985.665886111114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45985.665886111114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45985.665886111114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45985.665886111114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45985.665886111114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45985.665886111114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45985.665886111114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45985.665886111114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45985.665886111114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45985.665886111114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45985.665886111114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45985.665886111114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45985.665886111114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45985.665886111114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45985.665886111114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45985.665886111114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45985.665886111114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45985.665886111114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45985.665886111114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45985.665886111114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45985.665886111114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45985.665886111114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45985.665886111114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45985.665886111114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45985.665886111114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45985.665886111114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45985.665886111114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45985.665886111114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45985.665886111114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45985.665886111114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45985.665886111114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45985.665886111114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45985.665886111114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45985.665886111114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45985.665886111114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45985.665886111114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45985.665886111114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45985.665886111114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45985.665886111114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45985.665886111114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45985.665886111114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45985.665886111114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45985.665886111114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45985.665886111114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45985.665886111114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45985.665886111114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45985.665886111114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45985.665886111114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45985.665886111114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45985.665886111114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45985.665886111114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45985.665886111114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45985.665886111114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45985.665886111114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45985.665886111114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45985.665886111114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45985.665886111114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45985.665886111114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45985.665886111114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45985.665886111114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45985.665886111114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45985.665886111114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45985.665886111114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45985.665886111114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45985.665886111114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45985.665886111114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45985.665886111114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45985.665886111114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45985.665886111114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45985.665886111114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45985.665886111114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45985.665886111114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45985.665886111114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45985.665886111114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45985.665886111114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45985.665886111114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45985.665886111114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45985.665886111114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45985.665886111114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45985.665886111114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45985.665886111114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45985.665886111114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45985.665886111114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45985.665886111114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45985.665886111114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45985.665886111114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45985.665886111114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45985.665886111114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45985.665886111114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45985.665886111114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45985.665886111114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45985.665886111114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45985.665886111114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45985.665886111114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45985.665886111114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45985.665886111114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45985.665886111114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45985.665886111114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45985.665886111114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45985.665886111114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45985.665886111114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45985.665886111114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45985.665886111114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45985.665886111114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45985.665886111114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45985.665886111114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45985.665886111114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45985.665886111114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45985.665886111114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45985.665886111114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45985.665886111114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45985.665886111114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45985.665886111114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45985.665886111114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45985.665886111114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45985.665886111114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45985.665886111114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45985.665886111114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45985.665886111114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45985.665886111114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45985.665886111114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45985.665886111114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45985.665886111114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45985.665886111114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45985.665886111114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45985.665886111114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45985.665886111114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45985.665886111114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45985.665886111114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45985.665886111114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45985.665886111114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45985.665886111114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45985.665886111114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45985.665886111114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45985.665886111114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45985.665886111114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45985.665886111114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45985.665886111114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45985.665886111114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45985.665886111114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45985.665886111114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45985.665886111114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45985.665886111114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45985.665886111114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45985.665886111114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45985.665886111114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45985.665886111114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45985.665886111114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45985.665886111114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45985.665886111114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45985.665886111114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45985.665886111114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45985.665886111114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45985.665886111114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45985.665886111114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45985.665886111114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45985.665886111114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45985.665886111114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45985.665886111114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45985.665886111114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45985.665886111114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45985.665886111114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45985.665886111114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45985.665886111114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45985.665886111114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45985.665886111114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45985.665886111114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45985.665886111114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45985.665886111114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45985.665886111114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45985.665886111114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45985.665886111114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45985.665886111114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45985.665886111114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45985.665886111114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45985.665886111114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45985.665886111114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45985.665886111114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45985.665886111114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45985.665886111114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45985.665886111114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45985.665886111114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45985.665886111114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45985.665886111114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45985.665886111114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45985.665886111114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45985.665886111114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45985.665886111114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45985.665886111114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45985.665886111114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45985.665886111114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45985.665886111114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45985.665886111114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45985.665886111114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45985.665886111114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45985.665886111114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45985.665886111114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45985.665886111114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45985.665886111114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45985.665886111114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45985.665886111114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45985.665886111114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45985.665886111114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45985.665886111114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45985.665886111114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45985.665886111114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45985.665886111114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45985.665886111114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45985.665886111114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45985.665886111114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45985.665886111114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45985.665886111114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45985.665886111114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45985.665886111114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45985.665886111114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45985.665886111114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45985.665886111114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45985.665886111114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45985.665886111114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45985.665886111114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45985.665886111114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45985.665886111114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45985.665886111114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45985.665886111114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45985.665886111114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45985.665886111114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45985.665886111114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45985.665886111114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45985.665886111114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45985.665886111114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45985.665886111114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45985.665886111114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45985.665886111114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45985.665886111114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45985.665886111114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45985.665886111114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45985.665886111114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45985.665886111114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45985.665886111114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45985.665886111114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45985.665886111114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45985.665886111114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45985.665886111114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45985.665886111114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45985.665886111114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45985.665886111114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45985.665886111114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45985.665886111114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45985.665886111114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45985.665886111114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45985.665886111114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45985.665886111114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45985.665886111114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45985.665886111114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45985.665886111114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45985.665886111114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45985.665886111114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45985.665886111114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45985.665886111114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45985.665886111114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45985.665886111114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45985.665886111114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45985.665886111114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45985.665886111114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45985.665886111114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45985.665886111114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45985.665886111114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45985.665886111114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45985.665886111114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45985.665886111114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45985.665886111114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45985.665886111114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45985.665886111114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45985.665886111114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45985.665886111114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45985.665886111114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45985.665886111114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45985.665886111114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45985.665886111114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45985.665886111114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45985.665886111114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45985.665886111114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45985.665886111114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45985.665886111114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45985.665886111114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45985.665886111114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45985.665886111114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45985.665886111114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45985.665886111114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45985.665886111114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45985.665886111114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45985.665886111114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45985.665886111114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45985.665886111114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45985.665886111114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45985.665886111114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45985.665886111114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45985.665886111114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45985.665886111114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45985.665886111114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45985.665886111114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45985.665886111114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45985.665886111114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45985.665886111114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45985.665886111114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45985.665886111114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45985.665886111114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45985.665886111114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45985.665886111114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45985.665886111114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45985.665886111114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45985.665886111114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45985.665886111114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45985.665886111114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45985.665886111114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45985.665886111114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45985.665886111114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45985.665886111114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45985.665886111114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45985.665886111114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45985.665886111114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45985.665886111114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45985.665886111114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45985.665886111114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45985.665886111114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45985.665886111114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45985.665886111114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45985.665886111114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45985.665886111114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45985.665886111114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45985.665886111114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45985.665886111114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45985.665886111114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45985.665886111114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45985.665886111114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45985.665886111114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45985.665886111114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45985.665886111114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45985.665886111114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45985.665886111114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45985.665886111114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45985.665886111114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45985.665886111114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45985.665886111114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45985.665886111114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45985.665886111114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45985.665886111114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45985.665886111114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45985.665886111114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45985.665886111114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45985.665886111114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45985.665886111114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45985.665886111114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45985.665886111114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45985.665886111114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45985.665886111114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45985.665886111114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45985.665886111114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45985.665886111114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45985.665886111114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45985.665886111114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45985.665886111114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45985.665886111114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45985.665886111114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45985.665886111114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45985.665886111114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45985.665886111114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45985.665886111114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45985.665886111114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45985.665886111114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45985.665886111114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45985.665886111114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45985.665886111114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45985.665886111114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45985.665886111114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45985.665886111114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45985.665886111114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45985.665886111114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45985.665886111114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45985.665886111114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45985.665886111114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45985.665886111114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45985.665886111114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45985.665886111114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45985.665886111114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45985.665886111114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45985.665886111114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45985.665886111114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45985.665886111114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45985.665886111114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45985.665886111114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45985.665886111114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45985.665886111114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45985.665886111114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45985.665886111114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45985.665886111114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45985.665886111114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45985.665886111114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45985.665886111114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45985.665886111114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45985.665886111114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45985.665886111114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45985.665886111114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45985.665886111114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45985.665886111114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45985.665886111114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45985.665886111114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45985.665886111114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45985.665886111114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45985.665886111114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45985.665886111114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45985.665886111114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45985.665886111114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45985.665886111114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45985.665886111114</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282.18516851851746</v>
      </c>
      <c r="H2" s="95">
        <v>45703.474768518521</v>
      </c>
      <c r="I2" s="95" t="str">
        <f>IFERROR(VLOOKUP(D2,DB!A:F,6,0),"")</f>
        <v>SCECO</v>
      </c>
      <c r="J2" s="95" t="str">
        <f>IFERROR(VLOOKUP(D2,DB!A:G,7,0),"")</f>
        <v>Dead</v>
      </c>
      <c r="K2" s="97" t="s">
        <v>39118</v>
      </c>
      <c r="L2" s="91" t="str">
        <f>IFERROR(VLOOKUP(D2,DB!A:I,9,0),"")</f>
        <v>Latis</v>
      </c>
    </row>
    <row r="3" spans="1:16" ht="42.75" customHeight="1">
      <c r="A3" s="113" t="s">
        <v>39119</v>
      </c>
      <c r="B3" s="113" t="str">
        <f>IFERROR(VLOOKUP(D3,DB!A:K,11,0),"")</f>
        <v>R4</v>
      </c>
      <c r="C3" s="93">
        <v>1</v>
      </c>
      <c r="D3" s="91" t="s">
        <v>38804</v>
      </c>
      <c r="E3" s="94" t="s">
        <v>39021</v>
      </c>
      <c r="F3" s="95">
        <v>45984.493113425924</v>
      </c>
      <c r="G3" s="96">
        <f ca="1">IFERROR(NOW()-F3,"")</f>
        <v>1.1727723379663075</v>
      </c>
      <c r="H3" s="95">
        <v>45983.94866898148</v>
      </c>
      <c r="I3" s="113" t="str">
        <f>IFERROR(VLOOKUP(D3,DB!A:F,6,0),"")</f>
        <v>Sceco</v>
      </c>
      <c r="J3" s="113" t="str">
        <f>IFERROR(VLOOKUP(D3,DB!A:G,7,0),"")</f>
        <v>In progress</v>
      </c>
      <c r="K3" s="97" t="s">
        <v>39120</v>
      </c>
      <c r="L3" s="91" t="str">
        <f>IFERROR(VLOOKUP(D3,DB!A:I,9,0),"")</f>
        <v>Latis</v>
      </c>
    </row>
    <row r="4" spans="1:16" ht="15" customHeight="1">
      <c r="A4" s="113" t="s">
        <v>39121</v>
      </c>
      <c r="B4" s="113" t="str">
        <f>IFERROR(VLOOKUP(D4,DB!A:K,11,0),"")</f>
        <v>R4</v>
      </c>
      <c r="C4" s="93">
        <v>1</v>
      </c>
      <c r="D4" s="91" t="s">
        <v>36861</v>
      </c>
      <c r="E4" s="94" t="s">
        <v>39021</v>
      </c>
      <c r="F4" s="95"/>
      <c r="G4" s="96">
        <f t="shared" ref="G4:G15" ca="1" si="0">IFERROR(NOW()-F4,"")</f>
        <v>45985.665886111114</v>
      </c>
      <c r="H4" s="95">
        <v>45985.458634259259</v>
      </c>
      <c r="I4" s="113" t="str">
        <f>IFERROR(VLOOKUP(D4,DB!A:F,6,0),"")</f>
        <v>SCECO</v>
      </c>
      <c r="J4" s="113" t="str">
        <f>IFERROR(VLOOKUP(D4,DB!A:G,7,0),"")</f>
        <v>Dead</v>
      </c>
      <c r="K4" s="97" t="s">
        <v>39122</v>
      </c>
      <c r="L4" s="91" t="str">
        <f>IFERROR(VLOOKUP(D4,DB!A:I,9,0),"")</f>
        <v>Latis</v>
      </c>
    </row>
    <row r="5" spans="1:16" ht="15" customHeight="1">
      <c r="A5" s="113" t="s">
        <v>39123</v>
      </c>
      <c r="B5" s="113" t="str">
        <f>IFERROR(VLOOKUP(D5,DB!A:K,11,0),"")</f>
        <v>R4</v>
      </c>
      <c r="C5" s="93">
        <v>3</v>
      </c>
      <c r="D5" s="91" t="s">
        <v>30508</v>
      </c>
      <c r="E5" s="94" t="s">
        <v>39021</v>
      </c>
      <c r="F5" s="95">
        <v>45985.56758101852</v>
      </c>
      <c r="G5" s="96">
        <f t="shared" ca="1" si="0"/>
        <v>9.8305092593363952E-2</v>
      </c>
      <c r="H5" s="95">
        <v>45985.561782407407</v>
      </c>
      <c r="I5" s="113" t="str">
        <f>IFERROR(VLOOKUP(D5,DB!A:F,6,0),"")</f>
        <v>SCECO</v>
      </c>
      <c r="J5" s="113" t="str">
        <f>IFERROR(VLOOKUP(D5,DB!A:G,7,0),"")</f>
        <v>Dead+In progress</v>
      </c>
      <c r="K5" s="97" t="s">
        <v>39122</v>
      </c>
      <c r="L5" s="91" t="str">
        <f>IFERROR(VLOOKUP(D5,DB!A:I,9,0),"")</f>
        <v>Latis</v>
      </c>
    </row>
    <row r="6" spans="1:16" ht="15" customHeight="1">
      <c r="A6" s="113" t="s">
        <v>39124</v>
      </c>
      <c r="B6" s="113" t="str">
        <f>IFERROR(VLOOKUP(D6,DB!A:K,11,0),"")</f>
        <v>R4</v>
      </c>
      <c r="C6" s="93">
        <v>1</v>
      </c>
      <c r="D6" s="91" t="s">
        <v>36770</v>
      </c>
      <c r="E6" s="94" t="s">
        <v>39021</v>
      </c>
      <c r="F6" s="95">
        <v>45985.593912037039</v>
      </c>
      <c r="G6" s="96">
        <f t="shared" ca="1" si="0"/>
        <v>7.1974074075114913E-2</v>
      </c>
      <c r="H6" s="95">
        <v>45985.58834490741</v>
      </c>
      <c r="I6" s="113" t="str">
        <f>IFERROR(VLOOKUP(D6,DB!A:F,6,0),"")</f>
        <v>SCECO</v>
      </c>
      <c r="J6" s="113" t="str">
        <f>IFERROR(VLOOKUP(D6,DB!A:G,7,0),"")</f>
        <v>In progress</v>
      </c>
      <c r="K6" s="97" t="s">
        <v>39122</v>
      </c>
      <c r="L6" s="91" t="str">
        <f>IFERROR(VLOOKUP(D6,DB!A:I,9,0),"")</f>
        <v>Latis</v>
      </c>
    </row>
    <row r="7" spans="1:16" ht="15" customHeight="1">
      <c r="A7" s="113" t="s">
        <v>39125</v>
      </c>
      <c r="B7" s="113" t="str">
        <f>IFERROR(VLOOKUP(D7,DB!A:K,11,0),"")</f>
        <v>R4</v>
      </c>
      <c r="C7" s="93">
        <v>1</v>
      </c>
      <c r="D7" s="91" t="s">
        <v>34133</v>
      </c>
      <c r="E7" s="94" t="s">
        <v>39021</v>
      </c>
      <c r="F7" s="95">
        <v>45985.639166666668</v>
      </c>
      <c r="G7" s="96">
        <f t="shared" ca="1" si="0"/>
        <v>2.6719444445916452E-2</v>
      </c>
      <c r="H7" s="95">
        <v>45985.630601851852</v>
      </c>
      <c r="I7" s="113" t="str">
        <f>IFERROR(VLOOKUP(D7,DB!A:F,6,0),"")</f>
        <v>SCECO</v>
      </c>
      <c r="J7" s="113" t="str">
        <f>IFERROR(VLOOKUP(D7,DB!A:G,7,0),"")</f>
        <v>Dead</v>
      </c>
      <c r="K7" s="97" t="s">
        <v>39126</v>
      </c>
      <c r="L7" s="91" t="str">
        <f>IFERROR(VLOOKUP(D7,DB!A:I,9,0),"")</f>
        <v>Latis</v>
      </c>
    </row>
    <row r="8" spans="1:16" ht="15" customHeight="1">
      <c r="A8" s="113"/>
      <c r="B8" s="113" t="str">
        <f>IFERROR(VLOOKUP(D8,DB!A:K,11,0),"")</f>
        <v/>
      </c>
      <c r="C8" s="93"/>
      <c r="D8" s="91"/>
      <c r="E8" s="94"/>
      <c r="F8" s="95"/>
      <c r="G8" s="96">
        <f t="shared" ca="1" si="0"/>
        <v>45985.665886111114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45985.665886111114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45985.665886111114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45985.665886111114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45985.665886111114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45985.665886111114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45985.665886111114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45985.665886111114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ref="G16:G79" ca="1" si="1">IFERROR(NOW()-F16,"")</f>
        <v>45985.665886111114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45985.665886111114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45985.665886111114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45985.665886111114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45985.665886111114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45985.665886111114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45985.665886111114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45985.665886111114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45985.665886111114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45985.665886111114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45985.665886111114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45985.665886111114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45985.665886111114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45985.665886111114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45985.665886111114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45985.665886111114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45985.665886111114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45985.665886111114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45985.665886111114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45985.665886111114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45985.665886111114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45985.665886111114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45985.665886111114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45985.665886111114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45985.665886111114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45985.665886111114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45985.665886111114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45985.665886111114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45985.665886111114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45985.665886111114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45985.665886111114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45985.665886111114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45985.665886111114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45985.665886111114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45985.665886111114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45985.665886111114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45985.665886111114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45985.665886111114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45985.665886111114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45985.665886111114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45985.665886111114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45985.665886111114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45985.665886111114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45985.665886111114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45985.665886111114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45985.665886111114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45985.665886111114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45985.665886111114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45985.665886111114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45985.665886111114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45985.665886111114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45985.665886111114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45985.665886111114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45985.665886111114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45985.665886111114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45985.665886111114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45985.665886111114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45985.665886111114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45985.665886111114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45985.665886111114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45985.665886111114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45985.665886111114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45985.665886111114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45985.665886111114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ref="G80:G143" ca="1" si="2">IFERROR(NOW()-F80,"")</f>
        <v>45985.665886111114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45985.665886111114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45985.665886111114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45985.665886111114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45985.665886111114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45985.665886111114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45985.665886111114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45985.665886111114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45985.665886111114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45985.665886111114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45985.665886111114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45985.665886111114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45985.665886111114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45985.665886111114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45985.665886111114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45985.665886111114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45985.665886111114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45985.665886111114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45985.665886111114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45985.665886111114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45985.665886111114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45985.665886111114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45985.665886111114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45985.665886111114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45985.665886111114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45985.665886111114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45985.665886111114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45985.665886111114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45985.665886111114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45985.665886111114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45985.665886111114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45985.665886111114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45985.665886111114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45985.665886111114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45985.665886111114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45985.665886111114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45985.665886111114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45985.665886111114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45985.665886111114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45985.665886111114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45985.665886111114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45985.665886111114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45985.665886111114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45985.665886111114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45985.665886111114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45985.665886111114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45985.665886111114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45985.665886111114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45985.665886111114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45985.665886111114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45985.665886111114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45985.665886111114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45985.665886111114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45985.665886111114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45985.665886111114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45985.665886111114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45985.665886111114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45985.665886111114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45985.665886111114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45985.665886111114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45985.665886111114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45985.665886111114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45985.665886111114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45985.665886111114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ref="G144:G207" ca="1" si="3">IFERROR(NOW()-F144,"")</f>
        <v>45985.665886111114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45985.665886111114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45985.665886111114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45985.665886111114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45985.665886111114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45985.665886111114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45985.665886111114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45985.665886111114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45985.665886111114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45985.665886111114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45985.665886111114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45985.665886111114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45985.665886111114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45985.665886111114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45985.665886111114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45985.665886111114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45985.665886111114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45985.665886111114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45985.665886111114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45985.665886111114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45985.665886111114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45985.665886111114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45985.665886111114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45985.665886111114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45985.665886111114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45985.665886111114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45985.665886111114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45985.665886111114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45985.665886111114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45985.665886111114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45985.665886111114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45985.665886111114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45985.665886111114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45985.665886111114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45985.665886111114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45985.665886111114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45985.665886111114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45985.665886111114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45985.665886111114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45985.665886111114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45985.665886111114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45985.665886111114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45985.665886111114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45985.665886111114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45985.665886111114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45985.665886111114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45985.665886111114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45985.665886111114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45985.665886111114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45985.665886111114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45985.665886111114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45985.665886111114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45985.665886111114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45985.665886111114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45985.665886111114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45985.665886111114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45985.665886111114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45985.665886111114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45985.665886111114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45985.665886111114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45985.665886111114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45985.665886111114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45985.665886111114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45985.665886111114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ref="G208:G271" ca="1" si="4">IFERROR(NOW()-F208,"")</f>
        <v>45985.665886111114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45985.665886111114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45985.665886111114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45985.665886111114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45985.665886111114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45985.665886111114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45985.665886111114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45985.665886111114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45985.665886111114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45985.665886111114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45985.665886111114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45985.665886111114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45985.665886111114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45985.665886111114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45985.665886111114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45985.665886111114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45985.665886111114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45985.665886111114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45985.665886111114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45985.665886111114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45985.665886111114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45985.665886111114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45985.665886111114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45985.665886111114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45985.665886111114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45985.665886111114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45985.665886111114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45985.665886111114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45985.665886111114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45985.665886111114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45985.665886111114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45985.665886111114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45985.665886111114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45985.665886111114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45985.665886111114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45985.665886111114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45985.665886111114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45985.665886111114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45985.665886111114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45985.665886111114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45985.665886111114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45985.665886111114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45985.665886111114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45985.665886111114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45985.665886111114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45985.665886111114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45985.665886111114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45985.665886111114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45985.665886111114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45985.665886111114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45985.665886111114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45985.665886111114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45985.665886111114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45985.665886111114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45985.665886111114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45985.665886111114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45985.665886111114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45985.665886111114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45985.665886111114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45985.665886111114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45985.665886111114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45985.665886111114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45985.665886111114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45985.665886111114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ref="G272:G335" ca="1" si="5">IFERROR(NOW()-F272,"")</f>
        <v>45985.665886111114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45985.665886111114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45985.665886111114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45985.665886111114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45985.665886111114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45985.665886111114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45985.665886111114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45985.665886111114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45985.665886111114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45985.665886111114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45985.665886111114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45985.665886111114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45985.665886111114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45985.665886111114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45985.665886111114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45985.665886111114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45985.665886111114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45985.665886111114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45985.665886111114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45985.665886111114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45985.665886111114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45985.665886111114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45985.665886111114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45985.665886111114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45985.665886111114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45985.665886111114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45985.665886111114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45985.665886111114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45985.665886111114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45985.665886111114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45985.665886111114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45985.665886111114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45985.665886111114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45985.665886111114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45985.665886111114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45985.665886111114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45985.665886111114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45985.665886111114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45985.665886111114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45985.665886111114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45985.665886111114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45985.665886111114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45985.665886111114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45985.665886111114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45985.665886111114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45985.665886111114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45985.665886111114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45985.665886111114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45985.665886111114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45985.665886111114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45985.665886111114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45985.665886111114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45985.665886111114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45985.665886111114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45985.665886111114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45985.665886111114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45985.665886111114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45985.665886111114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45985.665886111114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45985.665886111114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45985.665886111114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45985.665886111114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45985.665886111114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45985.665886111114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ref="G336:G381" ca="1" si="6">IFERROR(NOW()-F336,"")</f>
        <v>45985.665886111114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45985.665886111114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45985.665886111114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45985.665886111114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45985.665886111114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45985.665886111114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45985.665886111114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45985.665886111114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45985.665886111114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45985.665886111114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45985.665886111114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45985.665886111114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45985.665886111114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45985.665886111114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45985.665886111114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45985.665886111114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45985.665886111114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45985.665886111114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45985.665886111114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45985.665886111114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45985.665886111114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45985.665886111114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45985.665886111114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45985.665886111114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45985.665886111114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45985.665886111114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45985.665886111114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45985.665886111114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45985.665886111114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45985.665886111114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45985.665886111114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45985.665886111114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45985.665886111114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45985.665886111114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45985.665886111114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45985.665886111114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45985.665886111114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45985.665886111114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45985.665886111114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45985.665886111114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45985.665886111114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45985.665886111114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45985.665886111114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45985.665886111114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45985.665886111114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45985.665886111114</v>
      </c>
      <c r="H381" s="95"/>
      <c r="I381" s="113" t="str">
        <f>IFERROR(VLOOKUP(D381,DB!A:F,6,0),"")</f>
        <v/>
      </c>
      <c r="J381" s="113" t="str">
        <f>IFERROR(VLOOKUP(D381,DB!A:G,7,0),"")</f>
        <v/>
      </c>
      <c r="K381" s="97"/>
      <c r="L381" s="91" t="str">
        <f>IFERROR(VLOOKUP(D381,DB!A:I,9,0),"")</f>
        <v/>
      </c>
    </row>
  </sheetData>
  <dataValidations count="2">
    <dataValidation allowBlank="1" showInputMessage="1" showErrorMessage="1" sqref="E1" xr:uid="{A4F81451-56CC-4543-9497-104C4E44EE4B}"/>
    <dataValidation type="list" allowBlank="1" showInputMessage="1" showErrorMessage="1" sqref="E2:E38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9"/>
  <sheetViews>
    <sheetView tabSelected="1" workbookViewId="0">
      <selection activeCell="A7" sqref="A7:X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39127</v>
      </c>
      <c r="B2" s="37" t="str">
        <f>IFERROR(VLOOKUP(D2,DB!A:K,11,0),"")</f>
        <v>R5</v>
      </c>
      <c r="C2" s="37">
        <v>3</v>
      </c>
      <c r="D2" s="106" t="s">
        <v>36011</v>
      </c>
      <c r="E2" s="37" t="s">
        <v>39021</v>
      </c>
      <c r="F2" s="38">
        <v>45891.832060185188</v>
      </c>
      <c r="G2" s="108">
        <f ca="1">IFERROR(NOW()-F2,"")</f>
        <v>93.833825925925339</v>
      </c>
      <c r="H2" s="38">
        <v>45891.790393518517</v>
      </c>
      <c r="I2" s="37" t="str">
        <f>IFERROR(VLOOKUP(D2,DB!A:F,6,0),"")</f>
        <v>Generator-SG</v>
      </c>
      <c r="J2" s="37" t="str">
        <f>IFERROR(VLOOKUP(D2,DB!A:G,7,0),"")</f>
        <v>Vandalized</v>
      </c>
      <c r="K2" s="37" t="s">
        <v>39128</v>
      </c>
      <c r="L2" s="37" t="str">
        <f>IFERROR(VLOOKUP(D2,DB!A:I,9,0),"")</f>
        <v>Latis</v>
      </c>
      <c r="M2" s="105"/>
    </row>
    <row r="3" spans="1:13" ht="30">
      <c r="A3" s="37" t="s">
        <v>39129</v>
      </c>
      <c r="B3" s="37" t="str">
        <f>IFERROR(VLOOKUP(D3,DB!A:K,11,0),"")</f>
        <v>R5</v>
      </c>
      <c r="C3" s="37">
        <v>1</v>
      </c>
      <c r="D3" s="37" t="s">
        <v>33268</v>
      </c>
      <c r="E3" s="37" t="s">
        <v>39100</v>
      </c>
      <c r="F3" s="38">
        <v>45926.188877314817</v>
      </c>
      <c r="G3" s="108">
        <f t="shared" ref="G3" ca="1" si="0">IFERROR(NOW()-F3,"")</f>
        <v>59.477008796297014</v>
      </c>
      <c r="H3" s="38">
        <v>45926.158159722225</v>
      </c>
      <c r="I3" s="37" t="str">
        <f>IFERROR(VLOOKUP(D3,DB!A:F,6,0),"")</f>
        <v>SCECO</v>
      </c>
      <c r="J3" s="37" t="str">
        <f>IFERROR(VLOOKUP(D3,DB!A:G,7,0),"")</f>
        <v>Good</v>
      </c>
      <c r="K3" s="37" t="s">
        <v>39130</v>
      </c>
      <c r="L3" s="37" t="str">
        <f>IFERROR(VLOOKUP(D3,DB!A:I,9,0),"")</f>
        <v>Latis</v>
      </c>
      <c r="M3" s="105"/>
    </row>
    <row r="4" spans="1:13" ht="48" customHeight="1">
      <c r="A4" s="109" t="s">
        <v>39131</v>
      </c>
      <c r="B4" s="109" t="str">
        <f>IFERROR(VLOOKUP(D4,DB!A:K,11,0),"")</f>
        <v>R5</v>
      </c>
      <c r="C4" s="109">
        <v>1</v>
      </c>
      <c r="D4" s="109" t="s">
        <v>34758</v>
      </c>
      <c r="E4" s="109" t="s">
        <v>39100</v>
      </c>
      <c r="F4" s="110">
        <v>45948.661111111112</v>
      </c>
      <c r="G4" s="111">
        <f t="shared" ref="G4" ca="1" si="1">IFERROR(NOW()-F4,"")</f>
        <v>37.004775000001246</v>
      </c>
      <c r="H4" s="110">
        <v>45948.661111111112</v>
      </c>
      <c r="I4" s="109" t="str">
        <f>IFERROR(VLOOKUP(D4,DB!A:F,6,0),"")</f>
        <v>SCECO</v>
      </c>
      <c r="J4" s="109" t="str">
        <f>IFERROR(VLOOKUP(D4,DB!A:G,7,0),"")</f>
        <v>Dead</v>
      </c>
      <c r="K4" s="109" t="s">
        <v>39132</v>
      </c>
      <c r="L4" s="109" t="str">
        <f>IFERROR(VLOOKUP(D4,DB!A:I,9,0),"")</f>
        <v>Latis</v>
      </c>
    </row>
    <row r="5" spans="1:13" ht="30.75">
      <c r="A5" s="109" t="s">
        <v>39133</v>
      </c>
      <c r="B5" s="109" t="str">
        <f>IFERROR(VLOOKUP(D5,DB!A:K,11,0),"")</f>
        <v>R5</v>
      </c>
      <c r="C5" s="109">
        <v>1</v>
      </c>
      <c r="D5" s="109" t="s">
        <v>36518</v>
      </c>
      <c r="E5" s="109" t="s">
        <v>39021</v>
      </c>
      <c r="F5" s="122">
        <v>45981.373298611114</v>
      </c>
      <c r="G5" s="111">
        <f ca="1">IFERROR(NOW()-F5,"")</f>
        <v>4.2925875000000815</v>
      </c>
      <c r="H5" s="122">
        <v>45981.360798611109</v>
      </c>
      <c r="I5" s="109" t="str">
        <f>IFERROR(VLOOKUP(D5,DB!A:F,6,0),"")</f>
        <v>SCECO</v>
      </c>
      <c r="J5" s="109" t="str">
        <f>IFERROR(VLOOKUP(D5,DB!A:G,7,0),"")</f>
        <v>Dead</v>
      </c>
      <c r="K5" s="109" t="s">
        <v>39134</v>
      </c>
      <c r="L5" s="109" t="str">
        <f>IFERROR(VLOOKUP(D5,DB!A:I,9,0),"")</f>
        <v>Latis</v>
      </c>
    </row>
    <row r="6" spans="1:13" ht="30.75">
      <c r="A6" s="109" t="s">
        <v>39135</v>
      </c>
      <c r="B6" s="109" t="str">
        <f>IFERROR(VLOOKUP(D6,DB!A:K,11,0),"")</f>
        <v>R5</v>
      </c>
      <c r="C6" s="109">
        <v>1</v>
      </c>
      <c r="D6" s="109" t="s">
        <v>38422</v>
      </c>
      <c r="E6" s="109" t="s">
        <v>39100</v>
      </c>
      <c r="F6" s="109"/>
      <c r="G6" s="111">
        <f ca="1">IFERROR(NOW()-F6,"")</f>
        <v>45985.665886111114</v>
      </c>
      <c r="H6" s="122">
        <v>45985.566388888888</v>
      </c>
      <c r="I6" s="109" t="str">
        <f>IFERROR(VLOOKUP(D6,DB!A:F,6,0),"")</f>
        <v>SCECO</v>
      </c>
      <c r="J6" s="109" t="str">
        <f>IFERROR(VLOOKUP(D6,DB!A:G,7,0),"")</f>
        <v>Good</v>
      </c>
      <c r="K6" s="109" t="s">
        <v>39136</v>
      </c>
      <c r="L6" s="109" t="str">
        <f>IFERROR(VLOOKUP(D6,DB!A:I,9,0),"")</f>
        <v>Latis</v>
      </c>
    </row>
    <row r="7" spans="1:13">
      <c r="A7" s="109" t="s">
        <v>39137</v>
      </c>
      <c r="B7" s="109" t="str">
        <f>IFERROR(VLOOKUP(D7,DB!A:K,11,0),"")</f>
        <v>R5</v>
      </c>
      <c r="C7" s="109">
        <v>1</v>
      </c>
      <c r="D7" s="109" t="s">
        <v>33901</v>
      </c>
      <c r="E7" s="109" t="s">
        <v>39021</v>
      </c>
      <c r="F7" s="122">
        <v>45985.621400462966</v>
      </c>
      <c r="G7" s="111">
        <f ca="1">IFERROR(NOW()-F7,"")</f>
        <v>4.4485648148111068E-2</v>
      </c>
      <c r="H7" s="122">
        <v>45985.615590277775</v>
      </c>
      <c r="I7" s="109" t="str">
        <f>IFERROR(VLOOKUP(D7,DB!A:F,6,0),"")</f>
        <v>Generator-SG</v>
      </c>
      <c r="J7" s="109" t="str">
        <f>IFERROR(VLOOKUP(D7,DB!A:G,7,0),"")</f>
        <v>Vandalized</v>
      </c>
      <c r="K7" s="109" t="s">
        <v>39138</v>
      </c>
      <c r="L7" s="109" t="str">
        <f>IFERROR(VLOOKUP(D7,DB!A:I,9,0),"")</f>
        <v>Latis</v>
      </c>
    </row>
    <row r="8" spans="1:13">
      <c r="A8" s="109"/>
      <c r="B8" s="109" t="str">
        <f>IFERROR(VLOOKUP(D8,DB!A:K,11,0),"")</f>
        <v/>
      </c>
      <c r="C8" s="109"/>
      <c r="D8" s="109"/>
      <c r="E8" s="109"/>
      <c r="F8" s="109"/>
      <c r="G8" s="111">
        <f ca="1">IFERROR(NOW()-F8,"")</f>
        <v>45985.665886111114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45985.665886111114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45985.665886111114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45985.665886111114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45985.665886111114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45985.665886111114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45985.665886111114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45985.665886111114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45985.665886111114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45985.665886111114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45985.665886111114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45985.665886111114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45985.665886111114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45985.665886111114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45985.665886111114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45985.665886111114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45985.665886111114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45985.665886111114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45985.665886111114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45985.665886111114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45985.665886111114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45985.665886111114</v>
      </c>
      <c r="H29" s="109"/>
      <c r="I29" s="109" t="str">
        <f>IFERROR(VLOOKUP(D29,DB!A:F,6,0),"")</f>
        <v/>
      </c>
      <c r="J29" s="109" t="str">
        <f>IFERROR(VLOOKUP(D29,DB!A:G,7,0),"")</f>
        <v/>
      </c>
      <c r="K29" s="109"/>
      <c r="L29" s="109" t="str">
        <f>IFERROR(VLOOKUP(D29,DB!A:I,9,0),"")</f>
        <v/>
      </c>
    </row>
    <row r="30" spans="1:12">
      <c r="A30" s="125"/>
      <c r="B30" s="125" t="str">
        <f>IFERROR(VLOOKUP(D30,DB!A:K,11,0),"")</f>
        <v/>
      </c>
      <c r="C30" s="125"/>
      <c r="D30" s="125"/>
      <c r="E30" s="125"/>
      <c r="F30" s="126"/>
      <c r="G30" s="111">
        <f ca="1">IFERROR(NOW()-F30,"")</f>
        <v>45985.665886111114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45985.665886111114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45985.665886111114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45985.665886111114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45985.665886111114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45985.665886111114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45985.665886111114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45985.665886111114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45985.665886111114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45985.665886111114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45985.665886111114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45985.665886111114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45985.665886111114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45985.665886111114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45985.665886111114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45985.665886111114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45985.665886111114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45985.665886111114</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45985.665886111114</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45985.665886111114</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45985.665886111114</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45985.665886111114</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45985.665886111114</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45985.665886111114</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45985.665886111114</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45985.665886111114</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45985.665886111114</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45985.665886111114</v>
      </c>
      <c r="H57" s="126"/>
      <c r="I57" s="125" t="str">
        <f>IFERROR(VLOOKUP(D57,DB!A:F,6,0),"")</f>
        <v/>
      </c>
      <c r="J57" s="125" t="str">
        <f>IFERROR(VLOOKUP(D57,DB!A:G,7,0),"")</f>
        <v/>
      </c>
      <c r="K57" s="125"/>
      <c r="L57" s="125" t="str">
        <f>IFERROR(VLOOKUP(D57,DB!A:I,9,0),"")</f>
        <v/>
      </c>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sheetData>
  <dataValidations count="2">
    <dataValidation allowBlank="1" showInputMessage="1" showErrorMessage="1" sqref="E1" xr:uid="{920C6338-E771-4DAE-8C89-92A9093EA4DE}"/>
    <dataValidation type="list" allowBlank="1" showInputMessage="1" showErrorMessage="1" sqref="E2:E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t="str">
        <f>IFERROR(VLOOKUP(D2,DB!A:K,11,0),"")</f>
        <v/>
      </c>
      <c r="C2" s="146"/>
      <c r="D2" s="145"/>
      <c r="E2" s="109"/>
      <c r="F2" s="154"/>
      <c r="G2" s="75">
        <f ca="1">IFERROR(NOW()-F2,"-")</f>
        <v>45985.66588576389</v>
      </c>
      <c r="H2" s="155"/>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45985.66588576389</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45985.66588576389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45985.66588576389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45985.66588576389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45985.66588576389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45985.66588576389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45985.66588576389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45985.66588576389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45985.66588576389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45985.66588576389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45985.66588576389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45985.66588576389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45985.66588576389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45985.66588576389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45985.66588576389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45985.66588576389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45985.66588576389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45985.66588576389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45985.66588576389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45985.66588576389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45985.66588576389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45985.66588576389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45985.66588576389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45985.66588576389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45985.66588576389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45985.66588576389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45985.66588576389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45985.66588576389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45985.66588576389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45985.66588576389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45985.66588576389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45985.66588576389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45985.66588576389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45985.66588576389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45985.66588576389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45985.66588576389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45985.66588576389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45985.66588576389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45985.66588576389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45985.66588576389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45985.66588576389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45985.66588576389</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2025-11-24T13:00:55Z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