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06" documentId="120_S{2AC9BD13-BADA-5192-A53E-5A8FF88502F6}" xr6:coauthVersionLast="47" xr6:coauthVersionMax="47" xr10:uidLastSave="{2BAFFE43-5470-4F46-834B-66253E15DFAD}"/>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G6" i="9"/>
  <c r="G7" i="9"/>
  <c r="J4" i="9"/>
  <c r="J5" i="9"/>
  <c r="J6" i="9"/>
  <c r="J7" i="9"/>
  <c r="L4" i="9"/>
  <c r="L5" i="9"/>
  <c r="L6" i="9"/>
  <c r="L7" i="9"/>
  <c r="I2" i="9"/>
  <c r="I3" i="9"/>
  <c r="I4" i="9"/>
  <c r="I5" i="9"/>
  <c r="I6" i="9"/>
  <c r="I7" i="9"/>
  <c r="G2" i="9"/>
  <c r="G3" i="9"/>
  <c r="G8" i="9"/>
  <c r="G9" i="9"/>
  <c r="I10" i="9"/>
  <c r="L3" i="9"/>
  <c r="J3" i="9"/>
  <c r="L2" i="9"/>
  <c r="J2" i="9"/>
  <c r="D2" i="3"/>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<sst xmlns="http://schemas.openxmlformats.org/spreadsheetml/2006/main" count="180314" uniqueCount="39141">
  <si>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</si>
  <si>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</si>
  <si>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</si>
  <si>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</si>
  <si>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</si>
  <si>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</si>
  <si>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</si>
  <si>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</si>
  <si>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</si>
  <si>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</si>
  <si>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</si>
  <si>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</si>
  <si>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</si>
  <si>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</si>
  <si>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</si>
  <si>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</si>
  <si>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</si>
  <si>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</si>
  <si>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</si>
  <si>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</si>
  <si>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</si>
  <si>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</si>
  <si>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</si>
  <si>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</si>
  <si>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</si>
  <si>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</si>
  <si>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</si>
  <si>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</si>
  <si>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</si>
  <si>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</si>
  <si>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</si>
  <si>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</si>
  <si>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</si>
  <si>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</si>
  <si>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</si>
  <si>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</si>
  <si>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</si>
  <si>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</si>
  <si>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</si>
  <si>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</si>
  <si>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</si>
  <si>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</si>
  <si>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</si>
  <si>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</si>
  <si>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</si>
  <si>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</si>
  <si>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</si>
  <si>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</si>
  <si>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</si>
  <si>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</si>
  <si>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</si>
  <si>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</si>
  <si>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</si>
  <si>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</si>
  <si>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</si>
  <si>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</si>
  <si>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</si>
  <si>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</si>
  <si>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</si>
  <si>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</si>
  <si>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</si>
  <si>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</si>
  <si>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</si>
  <si>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</si>
  <si>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</si>
  <si>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</si>
  <si>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</si>
  <si>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</si>
  <si>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</si>
  <si>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</si>
  <si>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</si>
  <si>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</si>
  <si>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</si>
  <si>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</si>
  <si>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</si>
  <si>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</si>
  <si>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</si>
  <si>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</si>
  <si>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</si>
  <si>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</si>
  <si>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</si>
  <si>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</si>
  <si>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</si>
  <si>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</si>
  <si>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</si>
  <si>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</si>
  <si>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</si>
  <si>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</si>
  <si>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</si>
  <si>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</si>
  <si>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</si>
  <si>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</si>
  <si>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</si>
  <si>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</si>
  <si>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</si>
  <si>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</si>
  <si>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</si>
  <si>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</si>
  <si>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</si>
  <si>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</si>
  <si>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</si>
  <si>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</si>
  <si>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</si>
  <si>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</si>
  <si>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</si>
  <si>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</si>
  <si>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</si>
  <si>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</si>
  <si>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</si>
  <si>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</si>
  <si>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</si>
  <si>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</si>
  <si>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</si>
  <si>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</si>
  <si>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</si>
  <si>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</si>
  <si>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</si>
  <si>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</si>
  <si>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</si>
  <si>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</si>
  <si>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</si>
  <si>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</si>
  <si>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</si>
  <si>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</si>
  <si>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</si>
  <si>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</si>
  <si>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</si>
  <si>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</si>
  <si>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</si>
  <si>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</si>
  <si>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</si>
  <si>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</si>
  <si>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</si>
  <si>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</si>
  <si>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</si>
  <si>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</si>
  <si>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</si>
  <si>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</si>
  <si>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</si>
  <si>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</si>
  <si>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</si>
  <si>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</si>
  <si>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</si>
  <si>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</si>
  <si>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</si>
  <si>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</si>
  <si>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</si>
  <si>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</si>
  <si>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</si>
  <si>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</si>
  <si>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</si>
  <si>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</si>
  <si>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</si>
  <si>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</si>
  <si>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</si>
  <si>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</si>
  <si>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</si>
  <si>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</si>
  <si>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</si>
  <si>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</si>
  <si>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</si>
  <si>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</si>
  <si>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</si>
  <si>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</si>
  <si>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</si>
  <si>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</si>
  <si>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</si>
  <si>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</si>
  <si>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</si>
  <si>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</si>
  <si>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</si>
  <si>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</si>
  <si>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</si>
  <si>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</si>
  <si>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</si>
  <si>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</si>
  <si>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</si>
  <si>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</si>
  <si>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</si>
  <si>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</si>
  <si>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</si>
  <si>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</si>
  <si>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</si>
  <si>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</si>
  <si>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</si>
  <si>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</si>
  <si>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</si>
  <si>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</si>
  <si>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</si>
  <si>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</si>
  <si>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</si>
  <si>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</si>
  <si>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</si>
  <si>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</si>
  <si>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</si>
  <si>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</si>
  <si>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</si>
  <si>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</si>
  <si>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</si>
  <si>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</si>
  <si>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</si>
  <si>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</si>
  <si>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</si>
  <si>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</si>
  <si>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</si>
  <si>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</si>
  <si>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</si>
  <si>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</si>
  <si>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</si>
  <si>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</si>
  <si>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</si>
  <si>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</si>
  <si>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</si>
  <si>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</si>
  <si>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</si>
  <si>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</si>
  <si>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</si>
  <si>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</si>
  <si>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</si>
  <si>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</si>
  <si>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</si>
  <si>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</si>
  <si>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</si>
  <si>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</si>
  <si>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</si>
  <si>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</si>
  <si>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</si>
  <si>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</si>
  <si>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</si>
  <si>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</si>
  <si>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</si>
  <si>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</si>
  <si>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</si>
  <si>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</si>
  <si>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</si>
  <si>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</si>
  <si>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</si>
  <si>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</si>
  <si>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</si>
  <si>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</si>
  <si>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</si>
  <si>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</si>
  <si>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</si>
  <si>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</si>
  <si>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</si>
  <si>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</si>
  <si>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</si>
  <si>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</si>
  <si>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</si>
  <si>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</si>
  <si>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</si>
  <si>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</si>
  <si>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</si>
  <si>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</si>
  <si>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</si>
  <si>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</si>
  <si>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</si>
  <si>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</si>
  <si>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</si>
  <si>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</si>
  <si>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</si>
  <si>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</si>
  <si>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</si>
  <si>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</si>
  <si>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</si>
  <si>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</si>
  <si>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</si>
  <si>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</si>
  <si>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</si>
  <si>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</si>
  <si>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</si>
  <si>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</si>
  <si>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</si>
  <si>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</si>
  <si>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</si>
  <si>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</si>
  <si>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</si>
  <si>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</si>
  <si>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</si>
  <si>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</si>
  <si>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</si>
  <si>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</si>
  <si>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</si>
  <si>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</si>
  <si>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</si>
  <si>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</si>
  <si>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</si>
  <si>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</si>
  <si>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</si>
  <si>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</si>
  <si>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</si>
  <si>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</si>
  <si>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</si>
  <si>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</si>
  <si>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</si>
  <si>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</si>
  <si>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</si>
  <si>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</si>
  <si>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</si>
  <si>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</si>
  <si>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</si>
  <si>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</si>
  <si>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</si>
  <si>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</si>
  <si>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</si>
  <si>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</si>
  <si>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</si>
  <si>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</si>
  <si>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</si>
  <si>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</si>
  <si>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</si>
  <si>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</si>
  <si>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</si>
  <si>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</si>
  <si>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</si>
  <si>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</si>
  <si>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</si>
  <si>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</si>
  <si>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</si>
  <si>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</si>
  <si>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</si>
  <si>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</si>
  <si>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</si>
  <si>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</si>
  <si>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</si>
  <si>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</si>
  <si>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</si>
  <si>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</si>
  <si>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</si>
  <si>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</si>
  <si>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</si>
  <si>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</si>
  <si>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</si>
  <si>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</si>
  <si>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</si>
  <si>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</si>
  <si>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</si>
  <si>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</si>
  <si>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</si>
  <si>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</si>
  <si>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</si>
  <si>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</si>
  <si>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</si>
  <si>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</si>
  <si>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</si>
  <si>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</si>
  <si>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</si>
  <si>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</si>
  <si>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</si>
  <si>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</si>
  <si>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</si>
  <si>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</si>
  <si>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</si>
  <si>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</si>
  <si>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</si>
  <si>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</si>
  <si>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</si>
  <si>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</si>
  <si>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</si>
  <si>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</si>
  <si>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</si>
  <si>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</si>
  <si>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</si>
  <si>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</si>
  <si>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</si>
  <si>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</si>
  <si>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</si>
  <si>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</si>
  <si>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</si>
  <si>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</si>
  <si>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</si>
  <si>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</si>
  <si>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</si>
  <si>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</si>
  <si>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</si>
  <si>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</si>
  <si>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</si>
  <si>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</si>
  <si>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</si>
  <si>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</si>
  <si>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</si>
  <si>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</si>
  <si>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</si>
  <si>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</si>
  <si>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</si>
  <si>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</si>
  <si>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</si>
  <si>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</si>
  <si>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</si>
  <si>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</si>
  <si>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</si>
  <si>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</si>
  <si>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</si>
  <si>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</si>
  <si>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</si>
  <si>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</si>
  <si>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</si>
  <si>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</si>
  <si>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</si>
  <si>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</si>
  <si>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</si>
  <si>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</si>
  <si>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</si>
  <si>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</si>
  <si>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</si>
  <si>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</si>
  <si>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</si>
  <si>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</si>
  <si>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</si>
  <si>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</si>
  <si>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</si>
  <si>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</si>
  <si>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</si>
  <si>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</si>
  <si>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</si>
  <si>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</si>
  <si>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</si>
  <si>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</si>
  <si>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</si>
  <si>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</si>
  <si>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</si>
  <si>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</si>
  <si>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</si>
  <si>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</si>
  <si>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</si>
  <si>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</si>
  <si>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</si>
  <si>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</si>
  <si>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</si>
  <si>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</si>
  <si>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</si>
  <si>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</si>
  <si>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</si>
  <si>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</si>
  <si>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</si>
  <si>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</si>
  <si>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</si>
  <si>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</si>
  <si>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</si>
  <si>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</si>
  <si>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</si>
  <si>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</si>
  <si>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</si>
  <si>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</si>
  <si>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</si>
  <si>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</si>
  <si>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</si>
  <si>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</si>
  <si>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</si>
  <si>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</si>
  <si>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</si>
  <si>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</si>
  <si>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</si>
  <si>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</si>
  <si>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</si>
  <si>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</si>
  <si>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</si>
  <si>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</si>
  <si>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</si>
  <si>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</si>
  <si>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</si>
  <si>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</si>
  <si>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</si>
  <si>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</si>
  <si>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</si>
  <si>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</si>
  <si>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</si>
  <si>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</si>
  <si>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</si>
  <si>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</si>
  <si>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</si>
  <si>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</si>
  <si>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</si>
  <si>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</si>
  <si>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</si>
  <si>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</si>
  <si>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</si>
  <si>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</si>
  <si>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</si>
  <si>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</si>
  <si>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</si>
  <si>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</si>
  <si>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</si>
  <si>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</si>
  <si>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</si>
  <si>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</si>
  <si>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</si>
  <si>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</si>
  <si>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</si>
  <si>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</si>
  <si>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</si>
  <si>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</si>
  <si>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</si>
  <si>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</si>
  <si>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</si>
  <si>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</si>
  <si>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</si>
  <si>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</si>
  <si>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</si>
  <si>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</si>
  <si>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</si>
  <si>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</si>
  <si>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</si>
  <si>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</si>
  <si>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</si>
  <si>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</si>
  <si>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</si>
  <si>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</si>
  <si>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</si>
  <si>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</si>
  <si>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</si>
  <si>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</si>
  <si>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</si>
  <si>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</si>
  <si>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</si>
  <si>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</si>
  <si>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</si>
  <si>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</si>
  <si>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</si>
  <si>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</si>
  <si>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</si>
  <si>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</si>
  <si>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</si>
  <si>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</si>
  <si>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</si>
  <si>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</si>
  <si>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</si>
  <si>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</si>
  <si>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</si>
  <si>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</si>
  <si>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</si>
  <si>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</si>
  <si>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</si>
  <si>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</si>
  <si>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</si>
  <si>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</si>
  <si>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</si>
  <si>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</si>
  <si>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</si>
  <si>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</si>
  <si>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</si>
  <si>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</si>
  <si>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</si>
  <si>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</si>
  <si>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</si>
  <si>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</si>
  <si>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</si>
  <si>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</si>
  <si>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</si>
  <si>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</si>
  <si>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</si>
  <si>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</si>
  <si>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</si>
  <si>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</si>
  <si>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</si>
  <si>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</si>
  <si>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</si>
  <si>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</si>
  <si>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</si>
  <si>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</si>
  <si>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</si>
  <si>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</si>
  <si>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</si>
  <si>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</si>
  <si>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</si>
  <si>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</si>
  <si>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</si>
  <si>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</si>
  <si>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</si>
  <si>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</si>
  <si>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</si>
  <si>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</si>
  <si>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</si>
  <si>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</si>
  <si>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</si>
  <si>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</si>
  <si>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</si>
  <si>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</si>
  <si>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</si>
  <si>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</si>
  <si>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</si>
  <si>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</si>
  <si>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</si>
  <si>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</si>
  <si>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</si>
  <si>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</si>
  <si>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</si>
  <si>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</si>
  <si>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</si>
  <si>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</si>
  <si>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</si>
  <si>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</si>
  <si>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</si>
  <si>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</si>
  <si>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</si>
  <si>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</si>
  <si>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</si>
  <si>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</si>
  <si>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</si>
  <si>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</si>
  <si>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</si>
  <si>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</si>
  <si>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</si>
  <si>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</si>
  <si>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</si>
  <si>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</si>
  <si>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</si>
  <si>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</si>
  <si>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</si>
  <si>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</si>
  <si>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</si>
  <si>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</si>
  <si>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</si>
  <si>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</si>
  <si>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</si>
  <si>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</si>
  <si>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</si>
  <si>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</si>
  <si>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</si>
  <si>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</si>
  <si>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</si>
  <si>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</si>
  <si>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</si>
  <si>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</si>
  <si>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</si>
  <si>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</si>
  <si>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</si>
  <si>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</si>
  <si>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</si>
  <si>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</si>
  <si>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</si>
  <si>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</si>
  <si>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</si>
  <si>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</si>
  <si>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</si>
  <si>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</si>
  <si>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</si>
  <si>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</si>
  <si>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</si>
  <si>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</si>
  <si>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</si>
  <si>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</si>
  <si>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</si>
  <si>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</si>
  <si>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</si>
  <si>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</si>
  <si>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</si>
  <si>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</si>
  <si>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</si>
  <si>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</si>
  <si>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</si>
  <si>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</si>
  <si>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</si>
  <si>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</si>
  <si>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</si>
  <si>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</si>
  <si>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</si>
  <si>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</si>
  <si>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</si>
  <si>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</si>
  <si>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</si>
  <si>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</si>
  <si>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</si>
  <si>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</si>
  <si>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</si>
  <si>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</si>
  <si>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</si>
  <si>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</si>
  <si>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</si>
  <si>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</si>
  <si>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</si>
  <si>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</si>
  <si>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</si>
  <si>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</si>
  <si>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</si>
  <si>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</si>
  <si>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</si>
  <si>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</si>
  <si>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</si>
  <si>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</si>
  <si>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</si>
  <si>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</si>
  <si>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</si>
  <si>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</si>
  <si>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</si>
  <si>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</si>
  <si>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</si>
  <si>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</si>
  <si>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</si>
  <si>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</si>
  <si>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</si>
  <si>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</si>
  <si>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</si>
  <si>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</si>
  <si>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</si>
  <si>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</si>
  <si>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</si>
  <si>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</si>
  <si>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</si>
  <si>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</si>
  <si>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</si>
  <si>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</si>
  <si>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</si>
  <si>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</si>
  <si>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</si>
  <si>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</si>
  <si>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</si>
  <si>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</si>
  <si>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</si>
  <si>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</si>
  <si>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</si>
  <si>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</si>
  <si>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</si>
  <si>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</si>
  <si>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</si>
  <si>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</si>
  <si>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</si>
  <si>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</si>
  <si>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</si>
  <si>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</si>
  <si>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</si>
  <si>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</si>
  <si>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</si>
  <si>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</si>
  <si>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</si>
  <si>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</si>
  <si>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</si>
  <si>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</si>
  <si>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</si>
  <si>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</si>
  <si>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</si>
  <si>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</si>
  <si>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</si>
  <si>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</si>
  <si>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</si>
  <si>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</si>
  <si>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</si>
  <si>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</si>
  <si>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</si>
  <si>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</si>
  <si>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</si>
  <si>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</si>
  <si>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</si>
  <si>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</si>
  <si>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</si>
  <si>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</si>
  <si>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</si>
  <si>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</si>
  <si>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</si>
  <si>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</si>
  <si>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</si>
  <si>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</si>
  <si>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</si>
  <si>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</si>
  <si>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</si>
  <si>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</si>
  <si>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</si>
  <si>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</si>
  <si>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</si>
  <si>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</si>
  <si>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</si>
  <si>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</si>
  <si>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</si>
  <si>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</si>
  <si>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</si>
  <si>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</si>
  <si>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</si>
  <si>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</si>
  <si>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</si>
  <si>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</si>
  <si>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</si>
  <si>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</si>
  <si>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</si>
  <si>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</si>
  <si>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</si>
  <si>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</si>
  <si>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</si>
  <si>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</si>
  <si>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</si>
  <si>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</si>
  <si>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</si>
  <si>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</si>
  <si>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</si>
  <si>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</si>
  <si>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</si>
  <si>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</si>
  <si>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</si>
  <si>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</si>
  <si>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</si>
  <si>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</si>
  <si>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</si>
  <si>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</si>
  <si>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</si>
  <si>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</si>
  <si>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</si>
  <si>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</si>
  <si>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</si>
  <si>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</si>
  <si>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</si>
  <si>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</si>
  <si>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</si>
  <si>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</si>
  <si>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</si>
  <si>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</si>
  <si>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</si>
  <si>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</si>
  <si>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</si>
  <si>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</si>
  <si>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</si>
  <si>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</si>
  <si>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</si>
  <si>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</si>
  <si>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</si>
  <si>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</si>
  <si>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</si>
  <si>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</si>
  <si>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</si>
  <si>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</si>
  <si>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</si>
  <si>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</si>
  <si>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</si>
  <si>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</si>
  <si>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</si>
  <si>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</si>
  <si>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</si>
  <si>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</si>
  <si>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</si>
  <si>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</si>
  <si>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</si>
  <si>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</si>
  <si>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</si>
  <si>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</si>
  <si>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</si>
  <si>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</si>
  <si>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</si>
  <si>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</si>
  <si>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</si>
  <si>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</si>
  <si>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</si>
  <si>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</si>
  <si>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</si>
  <si>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</si>
  <si>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</si>
  <si>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</si>
  <si>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</si>
  <si>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</si>
  <si>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</si>
  <si>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</si>
  <si>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</si>
  <si>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</si>
  <si>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</si>
  <si>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</si>
  <si>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</si>
  <si>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</si>
  <si>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</si>
  <si>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</si>
  <si>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</si>
  <si>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</si>
  <si>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</si>
  <si>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</si>
  <si>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</si>
  <si>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</si>
  <si>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</si>
  <si>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</si>
  <si>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</si>
  <si>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</si>
  <si>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</si>
  <si>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</si>
  <si>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</si>
  <si>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</si>
  <si>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</si>
  <si>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</si>
  <si>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</si>
  <si>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</si>
  <si>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</si>
  <si>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</si>
  <si>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</si>
  <si>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</si>
  <si>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</si>
  <si>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</si>
  <si>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</si>
  <si>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</si>
  <si>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</si>
  <si>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</si>
  <si>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</si>
  <si>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</si>
  <si>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</si>
  <si>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</si>
  <si>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</si>
  <si>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</si>
  <si>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</si>
  <si>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</si>
  <si>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</si>
  <si>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</si>
  <si>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</si>
  <si>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</si>
  <si>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</si>
  <si>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</si>
  <si>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</si>
  <si>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</si>
  <si>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</si>
  <si>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</si>
  <si>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</si>
  <si>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</si>
  <si>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</si>
  <si>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</si>
  <si>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</si>
  <si>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</si>
  <si>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</si>
  <si>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</si>
  <si>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</si>
  <si>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</si>
  <si>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</si>
  <si>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</si>
  <si>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</si>
  <si>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</si>
  <si>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</si>
  <si>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</si>
  <si>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</si>
  <si>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</si>
  <si>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</si>
  <si>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</si>
  <si>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</si>
  <si>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</si>
  <si>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</si>
  <si>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</si>
  <si>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</si>
  <si>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</si>
  <si>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</si>
  <si>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</si>
  <si>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</si>
  <si>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</si>
  <si>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</si>
  <si>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</si>
  <si>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</si>
  <si>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</si>
  <si>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</si>
  <si>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</si>
  <si>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</si>
  <si>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</si>
  <si>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</si>
  <si>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</si>
  <si>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</si>
  <si>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</si>
  <si>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</si>
  <si>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</si>
  <si>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</si>
  <si>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</si>
  <si>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</si>
  <si>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</si>
  <si>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</si>
  <si>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</si>
  <si>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</si>
  <si>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</si>
  <si>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</si>
  <si>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</si>
  <si>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</si>
  <si>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</si>
  <si>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</si>
  <si>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</si>
  <si>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</si>
  <si>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</si>
  <si>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</si>
  <si>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</si>
  <si>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</si>
  <si>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</si>
  <si>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</si>
  <si>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</si>
  <si>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</si>
  <si>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</si>
  <si>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</si>
  <si>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</si>
  <si>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</si>
  <si>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</si>
  <si>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</si>
  <si>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</si>
  <si>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</si>
  <si>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</si>
  <si>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</si>
  <si>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</si>
  <si>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</si>
  <si>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</si>
  <si>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</si>
  <si>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</si>
  <si>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</si>
  <si>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</si>
  <si>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</si>
  <si>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</si>
  <si>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</si>
  <si>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</si>
  <si>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</si>
  <si>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</si>
  <si>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</si>
  <si>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</si>
  <si>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</si>
  <si>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</si>
  <si>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</si>
  <si>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</si>
  <si>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</si>
  <si>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</si>
  <si>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</si>
  <si>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</si>
  <si>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</si>
  <si>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</si>
  <si>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</si>
  <si>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</si>
  <si>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</si>
  <si>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</si>
  <si>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</si>
  <si>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</si>
  <si>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</si>
  <si>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</si>
  <si>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</si>
  <si>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</si>
  <si>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</si>
  <si>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</si>
  <si>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</si>
  <si>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</si>
  <si>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</si>
  <si>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</si>
  <si>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</si>
  <si>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</si>
  <si>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</si>
  <si>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</si>
  <si>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</si>
  <si>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</si>
  <si>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</si>
  <si>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</si>
  <si>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</si>
  <si>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</si>
  <si>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</si>
  <si>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</si>
  <si>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</si>
  <si>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</si>
  <si>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</si>
  <si>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</si>
  <si>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</si>
  <si>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</si>
  <si>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</si>
  <si>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</si>
  <si>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</si>
  <si>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</si>
  <si>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</si>
  <si>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</si>
  <si>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</si>
  <si>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</si>
  <si>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</si>
  <si>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</si>
  <si>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</si>
  <si>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</si>
  <si>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</si>
  <si>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</si>
  <si>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</si>
  <si>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</si>
  <si>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</si>
  <si>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</si>
  <si>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</si>
  <si>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</si>
  <si>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</si>
  <si>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</si>
  <si>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</si>
  <si>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</si>
  <si>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</si>
  <si>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</si>
  <si>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</si>
  <si>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</si>
  <si>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</si>
  <si>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</si>
  <si>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</si>
  <si>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</si>
  <si>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</si>
  <si>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</si>
  <si>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</si>
  <si>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</si>
  <si>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</si>
  <si>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</si>
  <si>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</si>
  <si>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</si>
  <si>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</si>
  <si>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</si>
  <si>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</si>
  <si>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</si>
  <si>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</si>
  <si>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</si>
  <si>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</si>
  <si>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</si>
  <si>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</si>
  <si>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</si>
  <si>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</si>
  <si>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</si>
  <si>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</si>
  <si>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</si>
  <si>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</si>
  <si>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</si>
  <si>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</si>
  <si>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</si>
  <si>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</si>
  <si>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</si>
  <si>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</si>
  <si>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</si>
  <si>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</si>
  <si>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</si>
  <si>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</si>
  <si>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</si>
  <si>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</si>
  <si>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</si>
  <si>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</si>
  <si>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</si>
  <si>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</si>
  <si>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</si>
  <si>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</si>
  <si>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</si>
  <si>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</si>
  <si>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</si>
  <si>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</si>
  <si>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</si>
  <si>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</si>
  <si>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</si>
  <si>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</si>
  <si>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</si>
  <si>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</si>
  <si>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</si>
  <si>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</si>
  <si>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</si>
  <si>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</si>
  <si>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</si>
  <si>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</si>
  <si>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</si>
  <si>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</si>
  <si>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</si>
  <si>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</si>
  <si>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</si>
  <si>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</si>
  <si>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</si>
  <si>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</si>
  <si>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</si>
  <si>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</si>
  <si>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</si>
  <si>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</si>
  <si>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</si>
  <si>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</si>
  <si>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</si>
  <si>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</si>
  <si>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</si>
  <si>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</si>
  <si>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</si>
  <si>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</si>
  <si>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</si>
  <si>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</si>
  <si>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</si>
  <si>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</si>
  <si>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</si>
  <si>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</si>
  <si>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</si>
  <si>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</si>
  <si>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</si>
  <si>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</si>
  <si>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</si>
  <si>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</si>
  <si>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</si>
  <si>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</si>
  <si>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</si>
  <si>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</si>
  <si>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</si>
  <si>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</si>
  <si>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</si>
  <si>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</si>
  <si>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</si>
  <si>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</si>
  <si>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</si>
  <si>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</si>
  <si>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</si>
  <si>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</si>
  <si>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</si>
  <si>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</si>
  <si>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</si>
  <si>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</si>
  <si>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</si>
  <si>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</si>
  <si>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</si>
  <si>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</si>
  <si>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</si>
  <si>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</si>
  <si>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</si>
  <si>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</si>
  <si>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</si>
  <si>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</si>
  <si>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</si>
  <si>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</si>
  <si>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</si>
  <si>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</si>
  <si>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</si>
  <si>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</si>
  <si>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</si>
  <si>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</si>
  <si>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</si>
  <si>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</si>
  <si>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</si>
  <si>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</si>
  <si>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</si>
  <si>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</si>
  <si>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</si>
  <si>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</si>
  <si>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</si>
  <si>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</si>
  <si>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</si>
  <si>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</si>
  <si>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</si>
  <si>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</si>
  <si>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</si>
  <si>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</si>
  <si>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</si>
  <si>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</si>
  <si>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</si>
  <si>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</si>
  <si>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</si>
  <si>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</si>
  <si>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</si>
  <si>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</si>
  <si>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</si>
  <si>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</si>
  <si>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</si>
  <si>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</si>
  <si>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</si>
  <si>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</si>
  <si>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</si>
  <si>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</si>
  <si>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</si>
  <si>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</si>
  <si>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</si>
  <si>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</si>
  <si>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</si>
  <si>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</si>
  <si>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</si>
  <si>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</si>
  <si>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</si>
  <si>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</si>
  <si>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</si>
  <si>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</si>
  <si>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</si>
  <si>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</si>
  <si>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</si>
  <si>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</si>
  <si>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</si>
  <si>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</si>
  <si>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</si>
  <si>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</si>
  <si>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</si>
  <si>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</si>
  <si>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</si>
  <si>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</si>
  <si>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</si>
  <si>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</si>
  <si>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</si>
  <si>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</si>
  <si>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</si>
  <si>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</si>
  <si>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</si>
  <si>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</si>
  <si>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</si>
  <si>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</si>
  <si>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</si>
  <si>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</si>
  <si>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</si>
  <si>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</si>
  <si>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</si>
  <si>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</si>
  <si>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</si>
  <si>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</si>
  <si>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</si>
  <si>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</si>
  <si>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</si>
  <si>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</si>
  <si>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</si>
  <si>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</si>
  <si>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</si>
  <si>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</si>
  <si>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</si>
  <si>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</si>
  <si>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</si>
  <si>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</si>
  <si>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</si>
  <si>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</si>
  <si>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</si>
  <si>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</si>
  <si>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</si>
  <si>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</si>
  <si>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</si>
  <si>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</si>
  <si>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</si>
  <si>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</si>
  <si>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</si>
  <si>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</si>
  <si>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</si>
  <si>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</si>
  <si>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</si>
  <si>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</si>
  <si>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</si>
  <si>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</si>
  <si>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</si>
  <si>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</si>
  <si>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</si>
  <si>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</si>
  <si>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</si>
  <si>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</si>
  <si>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</si>
  <si>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</si>
  <si>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</si>
  <si>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</si>
  <si>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</si>
  <si>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</si>
  <si>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</si>
  <si>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</si>
  <si>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</si>
  <si>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</si>
  <si>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</si>
  <si>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</si>
  <si>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</si>
  <si>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</si>
  <si>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</si>
  <si>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</si>
  <si>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</si>
  <si>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</si>
  <si>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</si>
  <si>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</si>
  <si>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</si>
  <si>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</si>
  <si>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</si>
  <si>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</si>
  <si>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</si>
  <si>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</si>
  <si>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</si>
  <si>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</si>
  <si>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</si>
  <si>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</si>
  <si>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</si>
  <si>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</si>
  <si>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</si>
  <si>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</si>
  <si>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</si>
  <si>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</si>
  <si>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</si>
  <si>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</si>
  <si>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</si>
  <si>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</si>
  <si>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</si>
  <si>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</si>
  <si>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</si>
  <si>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</si>
  <si>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</si>
  <si>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</si>
  <si>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</si>
  <si>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</si>
  <si>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</si>
  <si>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</si>
  <si>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</si>
  <si>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</si>
  <si>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</si>
  <si>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</si>
  <si>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</si>
  <si>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</si>
  <si>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</si>
  <si>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</si>
  <si>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</si>
  <si>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</si>
  <si>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</si>
  <si>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</si>
  <si>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</si>
  <si>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</si>
  <si>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</si>
  <si>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</si>
  <si>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</si>
  <si>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</si>
  <si>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</si>
  <si>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</si>
  <si>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</si>
  <si>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</si>
  <si>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</si>
  <si>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</si>
  <si>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</si>
  <si>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</si>
  <si>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</si>
  <si>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</si>
  <si>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</si>
  <si>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</si>
  <si>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</si>
  <si>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</si>
  <si>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</si>
  <si>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</si>
  <si>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</si>
  <si>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</si>
  <si>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</si>
  <si>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</si>
  <si>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</si>
  <si>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</si>
  <si>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</si>
  <si>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</si>
  <si>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</si>
  <si>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</si>
  <si>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</si>
  <si>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</si>
  <si>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</si>
  <si>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</si>
  <si>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</si>
  <si>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</si>
  <si>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</si>
  <si>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</si>
  <si>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</si>
  <si>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</si>
  <si>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</si>
  <si>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</si>
  <si>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</si>
  <si>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</si>
  <si>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</si>
  <si>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</si>
  <si>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</si>
  <si>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</si>
  <si>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</si>
  <si>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</si>
  <si>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</si>
  <si>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</si>
  <si>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</si>
  <si>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</si>
  <si>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</si>
  <si>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</si>
  <si>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</si>
  <si>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</si>
  <si>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</si>
  <si>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</si>
  <si>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</si>
  <si>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</si>
  <si>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</si>
  <si>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</si>
  <si>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</si>
  <si>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</si>
  <si>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</si>
  <si>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</si>
  <si>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</si>
  <si>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</si>
  <si>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</si>
  <si>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</si>
  <si>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</si>
  <si>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</si>
  <si>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</si>
  <si>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</si>
  <si>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</si>
  <si>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</si>
  <si>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</si>
  <si>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</si>
  <si>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</si>
  <si>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</si>
  <si>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</si>
  <si>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</si>
  <si>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</si>
  <si>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</si>
  <si>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</si>
  <si>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</si>
  <si>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</si>
  <si>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</si>
  <si>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</si>
  <si>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</si>
  <si>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</si>
  <si>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</si>
  <si>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</si>
  <si>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</si>
  <si>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</si>
  <si>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</si>
  <si>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</si>
  <si>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</si>
  <si>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</si>
  <si>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</si>
  <si>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</si>
  <si>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</si>
  <si>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</si>
  <si>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</si>
  <si>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</si>
  <si>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</si>
  <si>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</si>
  <si>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</si>
  <si>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</si>
  <si>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</si>
  <si>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</si>
  <si>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</si>
  <si>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</si>
  <si>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</si>
  <si>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</si>
  <si>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</si>
  <si>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</si>
  <si>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</si>
  <si>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</si>
  <si>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</si>
  <si>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</si>
  <si>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</si>
  <si>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</si>
  <si>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</si>
  <si>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</si>
  <si>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</si>
  <si>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</si>
  <si>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</si>
  <si>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</si>
  <si>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</si>
  <si>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</si>
  <si>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</si>
  <si>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</si>
  <si>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</si>
  <si>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</si>
  <si>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</si>
  <si>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</si>
  <si>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</si>
  <si>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</si>
  <si>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</si>
  <si>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</si>
  <si>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</si>
  <si>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</si>
  <si>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</si>
  <si>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</si>
  <si>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</si>
  <si>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</si>
  <si>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</si>
  <si>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</si>
  <si>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</si>
  <si>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</si>
  <si>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</si>
  <si>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</si>
  <si>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</si>
  <si>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</si>
  <si>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</si>
  <si>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</si>
  <si>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</si>
  <si>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</si>
  <si>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</si>
  <si>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</si>
  <si>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</si>
  <si>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</si>
  <si>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</si>
  <si>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</si>
  <si>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</si>
  <si>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</si>
  <si>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</si>
  <si>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</si>
  <si>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</si>
  <si>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</si>
  <si>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</si>
  <si>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</si>
  <si>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</si>
  <si>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</si>
  <si>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</si>
  <si>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</si>
  <si>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</si>
  <si>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</si>
  <si>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</si>
  <si>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</si>
  <si>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</si>
  <si>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</si>
  <si>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</si>
  <si>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</si>
  <si>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</si>
  <si>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</si>
  <si>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</si>
  <si>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</si>
  <si>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</si>
  <si>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</si>
  <si>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</si>
  <si>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</si>
  <si>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</si>
  <si>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</si>
  <si>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</si>
  <si>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</si>
  <si>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</si>
  <si>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</si>
  <si>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</si>
  <si>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</si>
  <si>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</si>
  <si>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</si>
  <si>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</si>
  <si>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</si>
  <si>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</si>
  <si>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</si>
  <si>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</si>
  <si>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</si>
  <si>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</si>
  <si>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</si>
  <si>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</si>
  <si>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</si>
  <si>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</si>
  <si>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</si>
  <si>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</si>
  <si>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</si>
  <si>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</si>
  <si>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</si>
  <si>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</si>
  <si>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</si>
  <si>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</si>
  <si>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</si>
  <si>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</si>
  <si>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</si>
  <si>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</si>
  <si>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</si>
  <si>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</si>
  <si>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</si>
  <si>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</si>
  <si>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</si>
  <si>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</si>
  <si>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</si>
  <si>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</si>
  <si>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</si>
  <si>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</si>
  <si>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</si>
  <si>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</si>
  <si>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</si>
  <si>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</si>
  <si>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</si>
  <si>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</si>
  <si>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</si>
  <si>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</si>
  <si>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</si>
  <si>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</si>
  <si>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</si>
  <si>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</si>
  <si>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</si>
  <si>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</si>
  <si>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</si>
  <si>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</si>
  <si>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</si>
  <si>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</si>
  <si>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</si>
  <si>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</si>
  <si>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</si>
  <si>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</si>
  <si>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</si>
  <si>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</si>
  <si>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</si>
  <si>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</si>
  <si>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</si>
  <si>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</si>
  <si>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</si>
  <si>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</si>
  <si>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</si>
  <si>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</si>
  <si>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</si>
  <si>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</si>
  <si>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</si>
  <si>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</si>
  <si>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</si>
  <si>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</si>
  <si>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</si>
  <si>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</si>
  <si>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</si>
  <si>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</si>
  <si>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</si>
  <si>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</si>
  <si>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</si>
  <si>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</si>
  <si>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</si>
  <si>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</si>
  <si>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</si>
  <si>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</si>
  <si>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</si>
  <si>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</si>
  <si>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</si>
  <si>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</si>
  <si>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</si>
  <si>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</si>
  <si>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</si>
  <si>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</si>
  <si>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</si>
  <si>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</si>
  <si>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</si>
  <si>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</si>
  <si>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</si>
  <si>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</si>
  <si>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</si>
  <si>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</si>
  <si>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</si>
  <si>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</si>
  <si>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</si>
  <si>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</si>
  <si>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</si>
  <si>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</si>
  <si>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</si>
  <si>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</si>
  <si>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</si>
  <si>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</si>
  <si>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</si>
  <si>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</si>
  <si>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</si>
  <si>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</si>
  <si>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</si>
  <si>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</si>
  <si>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</si>
  <si>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</si>
  <si>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</si>
  <si>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</si>
  <si>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</si>
  <si>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</si>
  <si>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</si>
  <si>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</si>
  <si>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</si>
  <si>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</si>
  <si>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</si>
  <si>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</si>
  <si>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</si>
  <si>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</si>
  <si>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</si>
  <si>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</si>
  <si>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</si>
  <si>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</si>
  <si>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</si>
  <si>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</si>
  <si>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</si>
  <si>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</si>
  <si>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</si>
  <si>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</si>
  <si>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</si>
  <si>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</si>
  <si>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</si>
  <si>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</si>
  <si>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</si>
  <si>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</si>
  <si>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</si>
  <si>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</si>
  <si>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</si>
  <si>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</si>
  <si>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</si>
  <si>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</si>
  <si>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</si>
  <si>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</si>
  <si>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</si>
  <si>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</si>
  <si>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</si>
  <si>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</si>
  <si>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</si>
  <si>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</si>
  <si>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</si>
  <si>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</si>
  <si>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</si>
  <si>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</si>
  <si>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</si>
  <si>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</si>
  <si>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</si>
  <si>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</si>
  <si>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</si>
  <si>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</si>
  <si>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</si>
  <si>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</si>
  <si>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</si>
  <si>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</si>
  <si>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</si>
  <si>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</si>
  <si>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</si>
  <si>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</si>
  <si>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</si>
  <si>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</si>
  <si>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</si>
  <si>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</si>
  <si>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</si>
  <si>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</si>
  <si>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</si>
  <si>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</si>
  <si>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</si>
  <si>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</si>
  <si>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</si>
  <si>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</si>
  <si>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</si>
  <si>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</si>
  <si>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</si>
  <si>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</si>
  <si>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</si>
  <si>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</si>
  <si>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</si>
  <si>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</si>
  <si>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</si>
  <si>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</si>
  <si>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</si>
  <si>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</si>
  <si>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</si>
  <si>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</si>
  <si>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</si>
  <si>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</si>
  <si>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</si>
  <si>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</si>
  <si>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</si>
  <si>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</si>
  <si>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</si>
  <si>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</si>
  <si>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</si>
  <si>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</si>
  <si>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</si>
  <si>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</si>
  <si>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</si>
  <si>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</si>
  <si>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</si>
  <si>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</si>
  <si>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</si>
  <si>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</si>
  <si>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</si>
  <si>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</si>
  <si>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</si>
  <si>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</si>
  <si>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</si>
  <si>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</si>
  <si>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</si>
  <si>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</si>
  <si>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</si>
  <si>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</si>
  <si>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</si>
  <si>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</si>
  <si>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</si>
  <si>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</si>
  <si>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</si>
  <si>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</si>
  <si>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</si>
  <si>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</si>
  <si>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</si>
  <si>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</si>
  <si>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</si>
  <si>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</si>
  <si>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</si>
  <si>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</si>
  <si>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</si>
  <si>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</si>
  <si>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</si>
  <si>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</si>
  <si>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</si>
  <si>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</si>
  <si>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</si>
  <si>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</si>
  <si>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</si>
  <si>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</si>
  <si>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</si>
  <si>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</si>
  <si>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</si>
  <si>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</si>
  <si>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</si>
  <si>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</si>
  <si>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</si>
  <si>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</si>
  <si>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</si>
  <si>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</si>
  <si>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</si>
  <si>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</si>
  <si>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</si>
  <si>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</si>
  <si>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</si>
  <si>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</si>
  <si>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</si>
  <si>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</si>
  <si>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</si>
  <si>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</si>
  <si>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</si>
  <si>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</si>
  <si>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</si>
  <si>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</si>
  <si>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</si>
  <si>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</si>
  <si>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</si>
  <si>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</si>
  <si>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</si>
  <si>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</si>
  <si>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</si>
  <si>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</si>
  <si>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</si>
  <si>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</si>
  <si>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</si>
  <si>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</si>
  <si>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</si>
  <si>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</si>
  <si>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</si>
  <si>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</si>
  <si>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</si>
  <si>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</si>
  <si>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</si>
  <si>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</si>
  <si>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</si>
  <si>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</si>
  <si>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</si>
  <si>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</si>
  <si>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</si>
  <si>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</si>
  <si>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</si>
  <si>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</si>
  <si>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</si>
  <si>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</si>
  <si>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</si>
  <si>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</si>
  <si>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</si>
  <si>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</si>
  <si>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</si>
  <si>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</si>
  <si>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</si>
  <si>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</si>
  <si>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</si>
  <si>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</si>
  <si>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</si>
  <si>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</si>
  <si>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</si>
  <si>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</si>
  <si>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</si>
  <si>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</si>
  <si>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</si>
  <si>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</si>
  <si>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</si>
  <si>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</si>
  <si>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</si>
  <si>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</si>
  <si>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</si>
  <si>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</si>
  <si>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</si>
  <si>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</si>
  <si>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</si>
  <si>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</si>
  <si>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</si>
  <si>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</si>
  <si>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</si>
  <si>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</si>
  <si>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</si>
  <si>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</si>
  <si>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</si>
  <si>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</si>
  <si>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</si>
  <si>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</si>
  <si>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</si>
  <si>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</si>
  <si>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</si>
  <si>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</si>
  <si>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</si>
  <si>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</si>
  <si>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</si>
  <si>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</si>
  <si>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</si>
  <si>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</si>
  <si>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</si>
  <si>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</si>
  <si>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</si>
  <si>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</si>
  <si>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</si>
  <si>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</si>
  <si>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</si>
  <si>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</si>
  <si>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</si>
  <si>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</si>
  <si>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</si>
  <si>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</si>
  <si>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</si>
  <si>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</si>
  <si>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</si>
  <si>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</si>
  <si>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</si>
  <si>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</si>
  <si>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</si>
  <si>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</si>
  <si>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</si>
  <si>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</si>
  <si>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</si>
  <si>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</si>
  <si>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</si>
  <si>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</si>
  <si>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</si>
  <si>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</si>
  <si>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</si>
  <si>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</si>
  <si>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</si>
  <si>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</si>
  <si>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</si>
  <si>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</si>
  <si>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</si>
  <si>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</si>
  <si>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</si>
  <si>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</si>
  <si>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</si>
  <si>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</si>
  <si>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</si>
  <si>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</si>
  <si>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</si>
  <si>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</si>
  <si>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</si>
  <si>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</si>
  <si>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</si>
  <si>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</si>
  <si>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</si>
  <si>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</si>
  <si>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</si>
  <si>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</si>
  <si>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</si>
  <si>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</si>
  <si>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</si>
  <si>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</si>
  <si>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</si>
  <si>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</si>
  <si>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</si>
  <si>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</si>
  <si>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</si>
  <si>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</si>
  <si>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</si>
  <si>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</si>
  <si>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</si>
  <si>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</si>
  <si>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</si>
  <si>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</si>
  <si>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</si>
  <si>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</si>
  <si>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</si>
  <si>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</si>
  <si>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</si>
  <si>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</si>
  <si>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</si>
  <si>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</si>
  <si>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</si>
  <si>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</si>
  <si>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</si>
  <si>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</si>
  <si>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</si>
  <si>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</si>
  <si>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</si>
  <si>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</si>
  <si>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</si>
  <si>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</si>
  <si>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</si>
  <si>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</si>
  <si>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</si>
  <si>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</si>
  <si>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</si>
  <si>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</si>
  <si>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</si>
  <si>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</si>
  <si>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</si>
  <si>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</si>
  <si>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</si>
  <si>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</si>
  <si>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</si>
  <si>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</si>
  <si>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</si>
  <si>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</si>
  <si>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</si>
  <si>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</si>
  <si>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</si>
  <si>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</si>
  <si>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</si>
  <si>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</si>
  <si>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</si>
  <si>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</si>
  <si>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</si>
  <si>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</si>
  <si>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</si>
  <si>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</si>
  <si>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</si>
  <si>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</si>
  <si>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</si>
  <si>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</si>
  <si>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</si>
  <si>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</si>
  <si>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</si>
  <si>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</si>
  <si>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</si>
  <si>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</si>
  <si>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</si>
  <si>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</si>
  <si>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</si>
  <si>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</si>
  <si>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</si>
  <si>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</si>
  <si>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</si>
  <si>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</si>
  <si>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</si>
  <si>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</si>
  <si>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</si>
  <si>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</si>
  <si>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</si>
  <si>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</si>
  <si>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</si>
  <si>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</si>
  <si>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</si>
  <si>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</si>
  <si>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</si>
  <si>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</si>
  <si>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</si>
  <si>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</si>
  <si>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</si>
  <si>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</si>
  <si>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</si>
  <si>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</si>
  <si>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</si>
  <si>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</si>
  <si>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</si>
  <si>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</si>
  <si>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</si>
  <si>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</si>
  <si>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</si>
  <si>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</si>
  <si>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</si>
  <si>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</si>
  <si>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</si>
  <si>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</si>
  <si>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</si>
  <si>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</si>
  <si>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</si>
  <si>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</si>
  <si>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</si>
  <si>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</si>
  <si>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</si>
  <si>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</si>
  <si>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</si>
  <si>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</si>
  <si>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</si>
  <si>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</si>
  <si>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</si>
  <si>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</si>
  <si>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</si>
  <si>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</si>
  <si>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</si>
  <si>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</si>
  <si>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</si>
  <si>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</si>
  <si>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</si>
  <si>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</si>
  <si>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</si>
  <si>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</si>
  <si>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</si>
  <si>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</si>
  <si>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</si>
  <si>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</si>
  <si>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</si>
  <si>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</si>
  <si>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</si>
  <si>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</si>
  <si>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</si>
  <si>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</si>
  <si>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</si>
  <si>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</si>
  <si>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</si>
  <si>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</si>
  <si>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</si>
  <si>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</si>
  <si>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</si>
  <si>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</si>
  <si>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</si>
  <si>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</si>
  <si>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</si>
  <si>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</si>
  <si>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</si>
  <si>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</si>
  <si>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</si>
  <si>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</si>
  <si>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</si>
  <si>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</si>
  <si>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</si>
  <si>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</si>
  <si>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</si>
  <si>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</si>
  <si>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</si>
  <si>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</si>
  <si>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</si>
  <si>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</si>
  <si>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</si>
  <si>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</si>
  <si>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</si>
  <si>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</si>
  <si>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</si>
  <si>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</si>
  <si>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</si>
  <si>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</si>
  <si>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</si>
  <si>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</si>
  <si>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</si>
  <si>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</si>
  <si>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</si>
  <si>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</si>
  <si>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</si>
  <si>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</si>
  <si>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</si>
  <si>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</si>
  <si>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</si>
  <si>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</si>
  <si>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</si>
  <si>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</si>
  <si>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</si>
  <si>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</si>
  <si>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</si>
  <si>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</si>
  <si>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</si>
  <si>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</si>
  <si>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</si>
  <si>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</si>
  <si>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</si>
  <si>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</si>
  <si>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</si>
  <si>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</si>
  <si>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</si>
  <si>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</si>
  <si>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</si>
  <si>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</si>
  <si>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</si>
  <si>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</si>
  <si>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</si>
  <si>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</si>
  <si>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</si>
  <si>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</si>
  <si>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</si>
  <si>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</si>
  <si>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</si>
  <si>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</si>
  <si>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</si>
  <si>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</si>
  <si>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</si>
  <si>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</si>
  <si>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</si>
  <si>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</si>
  <si>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</si>
  <si>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</si>
  <si>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</si>
  <si>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</si>
  <si>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</si>
  <si>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</si>
  <si>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</si>
  <si>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</si>
  <si>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</si>
  <si>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</si>
  <si>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</si>
  <si>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</si>
  <si>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</si>
  <si>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</si>
  <si>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</si>
  <si>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</si>
  <si>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</si>
  <si>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</si>
  <si>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</si>
  <si>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</si>
  <si>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</si>
  <si>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</si>
  <si>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</si>
  <si>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</si>
  <si>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</si>
  <si>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</si>
  <si>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</si>
  <si>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</si>
  <si>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</si>
  <si>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</si>
  <si>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</si>
  <si>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</si>
  <si>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</si>
  <si>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</si>
  <si>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</si>
  <si>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</si>
  <si>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</si>
  <si>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</si>
  <si>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</si>
  <si>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</si>
  <si>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</si>
  <si>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</si>
  <si>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</si>
  <si>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</si>
  <si>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</si>
  <si>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</si>
  <si>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</si>
  <si>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</si>
  <si>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</si>
  <si>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</si>
  <si>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</si>
  <si>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</si>
  <si>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</si>
  <si>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</si>
  <si>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</si>
  <si>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</si>
  <si>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</si>
  <si>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</si>
  <si>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</si>
  <si>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</si>
  <si>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</si>
  <si>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</si>
  <si>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</si>
  <si>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</si>
  <si>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</si>
  <si>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</si>
  <si>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</si>
  <si>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</si>
  <si>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</si>
  <si>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</si>
  <si>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</si>
  <si>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</si>
  <si>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</si>
  <si>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</si>
  <si>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</si>
  <si>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</si>
  <si>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</si>
  <si>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</si>
  <si>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</si>
  <si>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</si>
  <si>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</si>
  <si>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</si>
  <si>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</si>
  <si>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</si>
  <si>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</si>
  <si>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</si>
  <si>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</si>
  <si>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</si>
  <si>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</si>
  <si>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</si>
  <si>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</si>
  <si>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</si>
  <si>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</si>
  <si>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</si>
  <si>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</si>
  <si>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</si>
  <si>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</si>
  <si>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</si>
  <si>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</si>
  <si>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</si>
  <si>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</si>
  <si>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</si>
  <si>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</si>
  <si>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</si>
  <si>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</si>
  <si>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</si>
  <si>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</si>
  <si>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</si>
  <si>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</si>
  <si>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</si>
  <si>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</si>
  <si>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</si>
  <si>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</si>
  <si>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</si>
  <si>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</si>
  <si>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</si>
  <si>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</si>
  <si>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</si>
  <si>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</si>
  <si>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</si>
  <si>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</si>
  <si>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</si>
  <si>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</si>
  <si>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</si>
  <si>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</si>
  <si>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</si>
  <si>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</si>
  <si>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</si>
  <si>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</si>
  <si>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</si>
  <si>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</si>
  <si>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</si>
  <si>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</si>
  <si>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</si>
  <si>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</si>
  <si>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</si>
  <si>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</si>
  <si>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</si>
  <si>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</si>
  <si>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</si>
  <si>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</si>
  <si>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</si>
  <si>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</si>
  <si>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</si>
  <si>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</si>
  <si>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</si>
  <si>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</si>
  <si>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</si>
  <si>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</si>
  <si>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</si>
  <si>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</si>
  <si>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</si>
  <si>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</si>
  <si>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</si>
  <si>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</si>
  <si>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</si>
  <si>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</si>
  <si>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</si>
  <si>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</si>
  <si>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</si>
  <si>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</si>
  <si>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</si>
  <si>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</si>
  <si>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</si>
  <si>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</si>
  <si>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</si>
  <si>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</si>
  <si>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</si>
  <si>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</si>
  <si>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</si>
  <si>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</si>
  <si>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</si>
  <si>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</si>
  <si>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</si>
  <si>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</si>
  <si>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</si>
  <si>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</si>
  <si>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</si>
  <si>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</si>
  <si>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</si>
  <si>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</si>
  <si>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</si>
  <si>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</si>
  <si>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</si>
  <si>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</si>
  <si>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</si>
  <si>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</si>
  <si>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</si>
  <si>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</si>
  <si>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</si>
  <si>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</si>
  <si>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</si>
  <si>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</si>
  <si>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</si>
  <si>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</si>
  <si>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</si>
  <si>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</si>
  <si>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</si>
  <si>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</si>
  <si>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</si>
  <si>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</si>
  <si>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</si>
  <si>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</si>
  <si>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</si>
  <si>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</si>
  <si>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</si>
  <si>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</si>
  <si>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</si>
  <si>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</si>
  <si>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</si>
  <si>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</si>
  <si>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</si>
  <si>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</si>
  <si>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</si>
  <si>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</si>
  <si>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</si>
  <si>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</si>
  <si>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</si>
  <si>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</si>
  <si>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</si>
  <si>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</si>
  <si>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</si>
  <si>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</si>
  <si>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</si>
  <si>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</si>
  <si>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</si>
  <si>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</si>
  <si>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</si>
  <si>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</si>
  <si>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</si>
  <si>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</si>
  <si>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</si>
  <si>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</si>
  <si>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</si>
  <si>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</si>
  <si>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</si>
  <si>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</si>
  <si>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</si>
  <si>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</si>
  <si>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</si>
  <si>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</si>
  <si>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</si>
  <si>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</si>
  <si>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</si>
  <si>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</si>
  <si>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</si>
  <si>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</si>
  <si>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</si>
  <si>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</si>
  <si>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</si>
  <si>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</si>
  <si>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</si>
  <si>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</si>
  <si>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</si>
  <si>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</si>
  <si>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</si>
  <si>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</si>
  <si>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</si>
  <si>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</si>
  <si>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</si>
  <si>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</si>
  <si>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</si>
  <si>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</si>
  <si>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</si>
  <si>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</si>
  <si>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</si>
  <si>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</si>
  <si>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</si>
  <si>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</si>
  <si>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</si>
  <si>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</si>
  <si>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</si>
  <si>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</si>
  <si>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</si>
  <si>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</si>
  <si>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</si>
  <si>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</si>
  <si>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</si>
  <si>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</si>
  <si>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</si>
  <si>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</si>
  <si>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</si>
  <si>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</si>
  <si>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</si>
  <si>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</si>
  <si>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</si>
  <si>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</si>
  <si>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</si>
  <si>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</si>
  <si>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</si>
  <si>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</si>
  <si>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</si>
  <si>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</si>
  <si>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</si>
  <si>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</si>
  <si>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</si>
  <si>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</si>
  <si>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</si>
  <si>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</si>
  <si>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</si>
  <si>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</si>
  <si>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</si>
  <si>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</si>
  <si>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</si>
  <si>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</si>
  <si>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</si>
  <si>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</si>
  <si>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</si>
  <si>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</si>
  <si>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</si>
  <si>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</si>
  <si>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</si>
  <si>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</si>
  <si>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</si>
  <si>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</si>
  <si>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</si>
  <si>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</si>
  <si>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</si>
  <si>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</si>
  <si>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</si>
  <si>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</si>
  <si>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</si>
  <si>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</si>
  <si>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</si>
  <si>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</si>
  <si>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</si>
  <si>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</si>
  <si>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</si>
  <si>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</si>
  <si>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</si>
  <si>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</si>
  <si>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</si>
  <si>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</si>
  <si>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</si>
  <si>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</si>
  <si>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</si>
  <si>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</si>
  <si>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</si>
  <si>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</si>
  <si>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</si>
  <si>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</si>
  <si>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</si>
  <si>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</si>
  <si>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</si>
  <si>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</si>
  <si>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</si>
  <si>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</si>
  <si>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</si>
  <si>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</si>
  <si>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</si>
  <si>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</si>
  <si>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</si>
  <si>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</si>
  <si>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</si>
  <si>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</si>
  <si>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</si>
  <si>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</si>
  <si>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</si>
  <si>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</si>
  <si>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</si>
  <si>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</si>
  <si>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</si>
  <si>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</si>
  <si>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</si>
  <si>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</si>
  <si>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</si>
  <si>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</si>
  <si>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</si>
  <si>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</si>
  <si>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</si>
  <si>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</si>
  <si>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</si>
  <si>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</si>
  <si>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</si>
  <si>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</si>
  <si>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</si>
  <si>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</si>
  <si>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</si>
  <si>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</si>
  <si>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</si>
  <si>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</si>
  <si>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</si>
  <si>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</si>
  <si>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</si>
  <si>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</si>
  <si>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</si>
  <si>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</si>
  <si>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</si>
  <si>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</si>
  <si>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</si>
  <si>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</si>
  <si>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</si>
  <si>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</si>
  <si>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</si>
  <si>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</si>
  <si>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</si>
  <si>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</si>
  <si>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</si>
  <si>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</si>
  <si>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</si>
  <si>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</si>
  <si>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</si>
  <si>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</si>
  <si>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</si>
  <si>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</si>
  <si>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</si>
  <si>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</si>
  <si>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</si>
  <si>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</si>
  <si>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</si>
  <si>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</si>
  <si>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</si>
  <si>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</si>
  <si>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</si>
  <si>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</si>
  <si>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</si>
  <si>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</si>
  <si>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</si>
  <si>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</si>
  <si>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</si>
  <si>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</si>
  <si>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</si>
  <si>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</si>
  <si>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</si>
  <si>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</si>
  <si>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</si>
  <si>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</si>
  <si>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</si>
  <si>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</si>
  <si>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</si>
  <si>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</si>
  <si>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</si>
  <si>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</si>
  <si>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</si>
  <si>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</si>
  <si>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</si>
  <si>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</si>
  <si>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</si>
  <si>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</si>
  <si>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</si>
  <si>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</si>
  <si>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</si>
  <si>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</si>
  <si>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</si>
  <si>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</si>
  <si>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</si>
  <si>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</si>
  <si>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</si>
  <si>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</si>
  <si>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</si>
  <si>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</si>
  <si>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</si>
  <si>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</si>
  <si>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</si>
  <si>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</si>
  <si>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</si>
  <si>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</si>
  <si>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</si>
  <si>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</si>
  <si>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</si>
  <si>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</si>
  <si>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</si>
  <si>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</si>
  <si>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</si>
  <si>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</si>
  <si>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</si>
  <si>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</si>
  <si>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</si>
  <si>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</si>
  <si>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</si>
  <si>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</si>
  <si>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</si>
  <si>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</si>
  <si>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</si>
  <si>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</si>
  <si>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</si>
  <si>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</si>
  <si>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</si>
  <si>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</si>
  <si>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</si>
  <si>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</si>
  <si>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</si>
  <si>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</si>
  <si>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</si>
  <si>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</si>
  <si>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</si>
  <si>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</si>
  <si>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</si>
  <si>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</si>
  <si>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</si>
  <si>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</si>
  <si>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</si>
  <si>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</si>
  <si>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</si>
  <si>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</si>
  <si>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</si>
  <si>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</si>
  <si>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</si>
  <si>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</si>
  <si>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</si>
  <si>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</si>
  <si>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</si>
  <si>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</si>
  <si>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</si>
  <si>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</si>
  <si>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</si>
  <si>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</si>
  <si>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</si>
  <si>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</si>
  <si>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</si>
  <si>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</si>
  <si>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</si>
  <si>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</si>
  <si>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</si>
  <si>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</si>
  <si>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</si>
  <si>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</si>
  <si>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</si>
  <si>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</si>
  <si>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</si>
  <si>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</si>
  <si>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</si>
  <si>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</si>
  <si>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</si>
  <si>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</si>
  <si>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</si>
  <si>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</si>
  <si>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</si>
  <si>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</si>
  <si>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</si>
  <si>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</si>
  <si>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</si>
  <si>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</si>
  <si>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</si>
  <si>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</si>
  <si>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</si>
  <si>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</si>
  <si>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</si>
  <si>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</si>
  <si>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</si>
  <si>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</si>
  <si>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</si>
  <si>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</si>
  <si>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</si>
  <si>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</si>
  <si>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</si>
  <si>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</si>
  <si>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</si>
  <si>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</si>
  <si>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</si>
  <si>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</si>
  <si>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</si>
  <si>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</si>
  <si>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</si>
  <si>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</si>
  <si>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</si>
  <si>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</si>
  <si>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</si>
  <si>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</si>
  <si>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</si>
  <si>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</si>
  <si>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</si>
  <si>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</si>
  <si>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</si>
  <si>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</si>
  <si>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</si>
  <si>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</si>
  <si>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</si>
  <si>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</si>
  <si>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</si>
  <si>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</si>
  <si>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</si>
  <si>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</si>
  <si>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</si>
  <si>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</si>
  <si>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</si>
  <si>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</si>
  <si>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</si>
  <si>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</si>
  <si>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</si>
  <si>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</si>
  <si>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</si>
  <si>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</si>
  <si>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</si>
  <si>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</si>
  <si>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</si>
  <si>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</si>
  <si>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</si>
  <si>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</si>
  <si>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</si>
  <si>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</si>
  <si>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</si>
  <si>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</si>
  <si>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</si>
  <si>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</si>
  <si>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</si>
  <si>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</si>
  <si>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</si>
  <si>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</si>
  <si>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</si>
  <si>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</si>
  <si>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</si>
  <si>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</si>
  <si>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</si>
  <si>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</si>
  <si>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</si>
  <si>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</si>
  <si>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</si>
  <si>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</si>
  <si>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</si>
  <si>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</si>
  <si>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</si>
  <si>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</si>
  <si>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</si>
  <si>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</si>
  <si>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</si>
  <si>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</si>
  <si>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</si>
  <si>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</si>
  <si>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</si>
  <si>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</si>
  <si>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</si>
  <si>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</si>
  <si>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</si>
  <si>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</si>
  <si>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</si>
  <si>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</si>
  <si>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</si>
  <si>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</si>
  <si>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</si>
  <si>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</si>
  <si>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</si>
  <si>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</si>
  <si>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</si>
  <si>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</si>
  <si>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</si>
  <si>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</si>
  <si>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</si>
  <si>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</si>
  <si>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</si>
  <si>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</si>
  <si>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</si>
  <si>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</si>
  <si>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</si>
  <si>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</si>
  <si>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</si>
  <si>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</si>
  <si>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</si>
  <si>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</si>
  <si>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</si>
  <si>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</si>
  <si>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</si>
  <si>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</si>
  <si>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</si>
  <si>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</si>
  <si>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</si>
  <si>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</si>
  <si>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</si>
  <si>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</si>
  <si>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</si>
  <si>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</si>
  <si>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</si>
  <si>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</si>
  <si>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</si>
  <si>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</si>
  <si>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</si>
  <si>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</si>
  <si>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</si>
  <si>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</si>
  <si>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</si>
  <si>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</si>
  <si>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</si>
  <si>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</si>
  <si>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</si>
  <si>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</si>
  <si>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</si>
  <si>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</si>
  <si>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</si>
  <si>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</si>
  <si>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</si>
  <si>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</si>
  <si>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</si>
  <si>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</si>
  <si>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</si>
  <si>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</si>
  <si>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</si>
  <si>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</si>
  <si>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</si>
  <si>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</si>
  <si>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</si>
  <si>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</si>
  <si>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</si>
  <si>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</si>
  <si>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</si>
  <si>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</si>
  <si>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</si>
  <si>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</si>
  <si>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</si>
  <si>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</si>
  <si>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</si>
  <si>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</si>
  <si>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</si>
  <si>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</si>
  <si>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</si>
  <si>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</si>
  <si>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</si>
  <si>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</si>
  <si>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</si>
  <si>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</si>
  <si>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</si>
  <si>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</si>
  <si>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</si>
  <si>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</si>
  <si>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</si>
  <si>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</si>
  <si>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</si>
  <si>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</si>
  <si>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</si>
  <si>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</si>
  <si>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</si>
  <si>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</si>
  <si>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</si>
  <si>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</si>
  <si>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</si>
  <si>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</si>
  <si>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</si>
  <si>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</si>
  <si>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</si>
  <si>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</si>
  <si>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</si>
  <si>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</si>
  <si>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</si>
  <si>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</si>
  <si>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</si>
  <si>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</si>
  <si>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</si>
  <si>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</si>
  <si>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</si>
  <si>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</si>
  <si>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</si>
  <si>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</si>
  <si>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</si>
  <si>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</si>
  <si>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</si>
  <si>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</si>
  <si>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</si>
  <si>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</si>
  <si>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</si>
  <si>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</si>
  <si>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</si>
  <si>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</si>
  <si>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</si>
  <si>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</si>
  <si>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</si>
  <si>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</si>
  <si>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</si>
  <si>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</si>
  <si>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</si>
  <si>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</si>
  <si>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</si>
  <si>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</si>
  <si>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</si>
  <si>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</si>
  <si>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</si>
  <si>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</si>
  <si>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</si>
  <si>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</si>
  <si>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</si>
  <si>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</si>
  <si>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</si>
  <si>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</si>
  <si>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</si>
  <si>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</si>
  <si>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</si>
  <si>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</si>
  <si>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</si>
  <si>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</si>
  <si>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</si>
  <si>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</si>
  <si>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</si>
  <si>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</si>
  <si>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</si>
  <si>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</si>
  <si>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</si>
  <si>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</si>
  <si>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</si>
  <si>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</si>
  <si>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</si>
  <si>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</si>
  <si>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</si>
  <si>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</si>
  <si>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</si>
  <si>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</si>
  <si>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</si>
  <si>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</si>
  <si>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</si>
  <si>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</si>
  <si>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</si>
  <si>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</si>
  <si>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</si>
  <si>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</si>
  <si>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</si>
  <si>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</si>
  <si>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</si>
  <si>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</si>
  <si>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</si>
  <si>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</si>
  <si>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</si>
  <si>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</si>
  <si>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</si>
  <si>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</si>
  <si>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</si>
  <si>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</si>
  <si>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</si>
  <si>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</si>
  <si>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</si>
  <si>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</si>
  <si>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</si>
  <si>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</si>
  <si>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</si>
  <si>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</si>
  <si>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</si>
  <si>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</si>
  <si>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</si>
  <si>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</si>
  <si>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</si>
  <si>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</si>
  <si>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</si>
  <si>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</si>
  <si>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</si>
  <si>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</si>
  <si>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</si>
  <si>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</si>
  <si>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</si>
  <si>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</si>
  <si>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</si>
  <si>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</si>
  <si>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</si>
  <si>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</si>
  <si>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</si>
  <si>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</si>
  <si>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</si>
  <si>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</si>
  <si>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</si>
  <si>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</si>
  <si>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</si>
  <si>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</si>
  <si>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</si>
  <si>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</si>
  <si>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</si>
  <si>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</si>
  <si>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</si>
  <si>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</si>
  <si>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</si>
  <si>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</si>
  <si>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</si>
  <si>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</si>
  <si>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</si>
  <si>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</si>
  <si>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</si>
  <si>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</si>
  <si>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</si>
  <si>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</si>
  <si>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</si>
  <si>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</si>
  <si>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</si>
  <si>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</si>
  <si>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</si>
  <si>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</si>
  <si>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</si>
  <si>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</si>
  <si>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</si>
  <si>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</si>
  <si>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</si>
  <si>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</si>
  <si>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</si>
  <si>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</si>
  <si>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</si>
  <si>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</si>
  <si>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</si>
  <si>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</si>
  <si>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</si>
  <si>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</si>
  <si>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</si>
  <si>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</si>
  <si>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</si>
  <si>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</si>
  <si>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</si>
  <si>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</si>
  <si>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</si>
  <si>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</si>
  <si>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</si>
  <si>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</si>
  <si>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</si>
  <si>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</si>
  <si>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</si>
  <si>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</si>
  <si>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</si>
  <si>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</si>
  <si>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</si>
  <si>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</si>
  <si>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</si>
  <si>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</si>
  <si>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</si>
  <si>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</si>
  <si>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</si>
  <si>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</si>
  <si>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</si>
  <si>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</si>
  <si>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</si>
  <si>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</si>
  <si>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</si>
  <si>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</si>
  <si>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</si>
  <si>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</si>
  <si>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</si>
  <si>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</si>
  <si>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</si>
  <si>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</si>
  <si>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</si>
  <si>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</si>
  <si>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</si>
  <si>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</si>
  <si>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</si>
  <si>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</si>
  <si>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</si>
  <si>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</si>
  <si>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</si>
  <si>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</si>
  <si>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</si>
  <si>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</si>
  <si>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</si>
  <si>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</si>
  <si>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</si>
  <si>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</si>
  <si>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</si>
  <si>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</si>
  <si>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</si>
  <si>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</si>
  <si>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</si>
  <si>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</si>
  <si>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</si>
  <si>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</si>
  <si>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</si>
  <si>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</si>
  <si>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</si>
  <si>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</si>
  <si>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</si>
  <si>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</si>
  <si>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</si>
  <si>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</si>
  <si>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</si>
  <si>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</si>
  <si>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</si>
  <si>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</si>
  <si>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</si>
  <si>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</si>
  <si>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</si>
  <si>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</si>
  <si>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</si>
  <si>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</si>
  <si>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</si>
  <si>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</si>
  <si>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</si>
  <si>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</si>
  <si>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</si>
  <si>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</si>
  <si>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</si>
  <si>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</si>
  <si>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</si>
  <si>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</si>
  <si>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</si>
  <si>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</si>
  <si>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</si>
  <si>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</si>
  <si>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</si>
  <si>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</si>
  <si>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</si>
  <si>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</si>
  <si>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</si>
  <si>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</si>
  <si>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</si>
  <si>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</si>
  <si>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</si>
  <si>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</si>
  <si>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</si>
  <si>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</si>
  <si>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</si>
  <si>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</si>
  <si>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</si>
  <si>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</si>
  <si>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</si>
  <si>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</si>
  <si>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</si>
  <si>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</si>
  <si>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</si>
  <si>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</si>
  <si>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</si>
  <si>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</si>
  <si>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</si>
  <si>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</si>
  <si>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</si>
  <si>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</si>
  <si>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</si>
  <si>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</si>
  <si>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</si>
  <si>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</si>
  <si>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</si>
  <si>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</si>
  <si>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</si>
  <si>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</si>
  <si>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</si>
  <si>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</si>
  <si>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</si>
  <si>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</si>
  <si>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</si>
  <si>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</si>
  <si>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</si>
  <si>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</si>
  <si>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</si>
  <si>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</si>
  <si>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</si>
  <si>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</si>
  <si>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</si>
  <si>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</si>
  <si>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</si>
  <si>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</si>
  <si>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</si>
  <si>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</si>
  <si>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</si>
  <si>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</si>
  <si>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</si>
  <si>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</si>
  <si>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</si>
  <si>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</si>
  <si>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</si>
  <si>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</si>
  <si>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</si>
  <si>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</si>
  <si>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</si>
  <si>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</si>
  <si>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</si>
  <si>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</si>
  <si>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</si>
  <si>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</si>
  <si>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</si>
  <si>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</si>
  <si>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</si>
  <si>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</si>
  <si>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</si>
  <si>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</si>
  <si>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</si>
  <si>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</si>
  <si>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</si>
  <si>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</si>
  <si>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</si>
  <si>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</si>
  <si>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</si>
  <si>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</si>
  <si>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</si>
  <si>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</si>
  <si>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</si>
  <si>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</si>
  <si>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</si>
  <si>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</si>
  <si>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</si>
  <si>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</si>
  <si>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</si>
  <si>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</si>
  <si>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</si>
  <si>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</si>
  <si>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</si>
  <si>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</si>
  <si>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</si>
  <si>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</si>
  <si>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</si>
  <si>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</si>
  <si>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</si>
  <si>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</si>
  <si>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</si>
  <si>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</si>
  <si>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</si>
  <si>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</si>
  <si>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</si>
  <si>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</si>
  <si>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</si>
  <si>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</si>
  <si>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</si>
  <si>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</si>
  <si>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</si>
  <si>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</si>
  <si>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</si>
  <si>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</si>
  <si>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</si>
  <si>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</si>
  <si>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</si>
  <si>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</si>
  <si>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</si>
  <si>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</si>
  <si>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</si>
  <si>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</si>
  <si>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</si>
  <si>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</si>
  <si>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</si>
  <si>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</si>
  <si>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</si>
  <si>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</si>
  <si>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</si>
  <si>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</si>
  <si>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</si>
  <si>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</si>
  <si>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</si>
  <si>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</si>
  <si>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</si>
  <si>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</si>
  <si>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</si>
  <si>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</si>
  <si>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</si>
  <si>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</si>
  <si>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</si>
  <si>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</si>
  <si>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</si>
  <si>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</si>
  <si>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</si>
  <si>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</si>
  <si>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</si>
  <si>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</si>
  <si>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</si>
  <si>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</si>
  <si>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</si>
  <si>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</si>
  <si>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</si>
  <si>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</si>
  <si>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</si>
  <si>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</si>
  <si>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</si>
  <si>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</si>
  <si>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</si>
  <si>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</si>
  <si>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</si>
  <si>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</si>
  <si>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</si>
  <si>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</si>
  <si>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</si>
  <si>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</si>
  <si>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</si>
  <si>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</si>
  <si>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</si>
  <si>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</si>
  <si>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</si>
  <si>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</si>
  <si>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</si>
  <si>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</si>
  <si>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</si>
  <si>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</si>
  <si>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</si>
  <si>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</si>
  <si>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</si>
  <si>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</si>
  <si>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</si>
  <si>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</si>
  <si>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</si>
  <si>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</si>
  <si>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</si>
  <si>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</si>
  <si>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</si>
  <si>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</si>
  <si>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</si>
  <si>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</si>
  <si>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</si>
  <si>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</si>
  <si>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</si>
  <si>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</si>
  <si>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</si>
  <si>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</si>
  <si>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</si>
  <si>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</si>
  <si>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</si>
  <si>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</si>
  <si>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</si>
  <si>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</si>
  <si>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</si>
  <si>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</si>
  <si>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</si>
  <si>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</si>
  <si>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</si>
  <si>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</si>
  <si>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</si>
  <si>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</si>
  <si>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</si>
  <si>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</si>
  <si>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</si>
  <si>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</si>
  <si>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</si>
  <si>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</si>
  <si>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</si>
  <si>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</si>
  <si>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</si>
  <si>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</si>
  <si>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</si>
  <si>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</si>
  <si>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</si>
  <si>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</si>
  <si>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</si>
  <si>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</si>
  <si>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</si>
  <si>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</si>
  <si>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</si>
  <si>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</si>
  <si>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</si>
  <si>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</si>
  <si>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</si>
  <si>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</si>
  <si>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</si>
  <si>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</si>
  <si>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</si>
  <si>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</si>
  <si>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</si>
  <si>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</si>
  <si>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</si>
  <si>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</si>
  <si>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</si>
  <si>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</si>
  <si>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</si>
  <si>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</si>
  <si>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</si>
  <si>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</si>
  <si>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</si>
  <si>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</si>
  <si>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</si>
  <si>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</si>
  <si>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</si>
  <si>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</si>
  <si>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</si>
  <si>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</si>
  <si>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</si>
  <si>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</si>
  <si>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</si>
  <si>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</si>
  <si>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</si>
  <si>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</si>
  <si>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</si>
  <si>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</si>
  <si>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</si>
  <si>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</si>
  <si>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</si>
  <si>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</si>
  <si>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</si>
  <si>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</si>
  <si>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</si>
  <si>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</si>
  <si>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</si>
  <si>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</si>
  <si>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</si>
  <si>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</si>
  <si>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</si>
  <si>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</si>
  <si>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</si>
  <si>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</si>
  <si>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</si>
  <si>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</si>
  <si>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</si>
  <si>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</si>
  <si>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</si>
  <si>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</si>
  <si>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</si>
  <si>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</si>
  <si>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</si>
  <si>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</si>
  <si>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</si>
  <si>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</si>
  <si>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</si>
  <si>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</si>
  <si>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</si>
  <si>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</si>
  <si>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</si>
  <si>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</si>
  <si>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</si>
  <si>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</si>
  <si>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</si>
  <si>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</si>
  <si>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</si>
  <si>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</si>
  <si>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</si>
  <si>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</si>
  <si>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</si>
  <si>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</si>
  <si>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</si>
  <si>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</si>
  <si>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</si>
  <si>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</si>
  <si>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</si>
  <si>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</si>
  <si>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</si>
  <si>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</si>
  <si>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</si>
  <si>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</si>
  <si>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</si>
  <si>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</si>
  <si>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</si>
  <si>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</si>
  <si>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</si>
  <si>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</si>
  <si>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</si>
  <si>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</si>
  <si>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</si>
  <si>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</si>
  <si>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</si>
  <si>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</si>
  <si>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</si>
  <si>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</si>
  <si>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</si>
  <si>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</si>
  <si>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</si>
  <si>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</si>
  <si>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</si>
  <si>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</si>
  <si>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</si>
  <si>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</si>
  <si>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</si>
  <si>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</si>
  <si>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</si>
  <si>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</si>
  <si>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</si>
  <si>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</si>
  <si>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</si>
  <si>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</si>
  <si>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</si>
  <si>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</si>
  <si>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</si>
  <si>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</si>
  <si>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</si>
  <si>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</si>
  <si>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</si>
  <si>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</si>
  <si>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</si>
  <si>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</si>
  <si>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</si>
  <si>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</si>
  <si>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</si>
  <si>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</si>
  <si>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</si>
  <si>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</si>
  <si>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</si>
  <si>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</si>
  <si>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</si>
  <si>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</si>
  <si>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</si>
  <si>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</si>
  <si>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</si>
  <si>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</si>
  <si>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</si>
  <si>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</si>
  <si>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</si>
  <si>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</si>
  <si>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</si>
  <si>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</si>
  <si>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</si>
  <si>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</si>
  <si>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</si>
  <si>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</si>
  <si>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</si>
  <si>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</si>
  <si>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</si>
  <si>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</si>
  <si>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</si>
  <si>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</si>
  <si>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</si>
  <si>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</si>
  <si>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</si>
  <si>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</si>
  <si>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</si>
  <si>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</si>
  <si>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</si>
  <si>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</si>
  <si>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</si>
  <si>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</si>
  <si>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</si>
  <si>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</si>
  <si>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</si>
  <si>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</si>
  <si>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</si>
  <si>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</si>
  <si>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</si>
  <si>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</si>
  <si>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</si>
  <si>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</si>
  <si>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</si>
  <si>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</si>
  <si>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</si>
  <si>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</si>
  <si>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</si>
  <si>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</si>
  <si>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</si>
  <si>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</si>
  <si>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</si>
  <si>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</si>
  <si>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</si>
  <si>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</si>
  <si>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</si>
  <si>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</si>
  <si>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</si>
  <si>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</si>
  <si>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</si>
  <si>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</si>
  <si>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</si>
  <si>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</si>
  <si>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</si>
  <si>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</si>
  <si>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</si>
  <si>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</si>
  <si>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</si>
  <si>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</si>
  <si>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</si>
  <si>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</si>
  <si>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</si>
  <si>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</si>
  <si>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</si>
  <si>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</si>
  <si>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</si>
  <si>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</si>
  <si>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</si>
  <si>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</si>
  <si>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</si>
  <si>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</si>
  <si>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</si>
  <si>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</si>
  <si>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</si>
  <si>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</si>
  <si>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</si>
  <si>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</si>
  <si>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</si>
  <si>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</si>
  <si>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</si>
  <si>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</si>
  <si>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</si>
  <si>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</si>
  <si>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</si>
  <si>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</si>
  <si>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</si>
  <si>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</si>
  <si>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</si>
  <si>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</si>
  <si>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</si>
  <si>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</si>
  <si>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</si>
  <si>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</si>
  <si>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</si>
  <si>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</si>
  <si>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</si>
  <si>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</si>
  <si>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</si>
  <si>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</si>
  <si>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</si>
  <si>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</si>
  <si>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</si>
  <si>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</si>
  <si>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</si>
  <si>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</si>
  <si>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</si>
  <si>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</si>
  <si>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</si>
  <si>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</si>
  <si>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</si>
  <si>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</si>
  <si>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</si>
  <si>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</si>
  <si>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</si>
  <si>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</si>
  <si>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</si>
  <si>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</si>
  <si>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</si>
  <si>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</si>
  <si>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</si>
  <si>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</si>
  <si>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</si>
  <si>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</si>
  <si>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</si>
  <si>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</si>
  <si>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</si>
  <si>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</si>
  <si>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</si>
  <si>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</si>
  <si>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</si>
  <si>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</si>
  <si>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</si>
  <si>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</si>
  <si>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</si>
  <si>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</si>
  <si>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</si>
  <si>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</si>
  <si>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</si>
  <si>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</si>
  <si>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</si>
  <si>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</si>
  <si>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</si>
  <si>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</si>
  <si>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</si>
  <si>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</si>
  <si>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</si>
  <si>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</si>
  <si>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</si>
  <si>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</si>
  <si>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</si>
  <si>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</si>
  <si>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</si>
  <si>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</si>
  <si>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</si>
  <si>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</si>
  <si>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</si>
  <si>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</si>
  <si>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</si>
  <si>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</si>
  <si>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</si>
  <si>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</si>
  <si>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</si>
  <si>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</si>
  <si>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</si>
  <si>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</si>
  <si>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</si>
  <si>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</si>
  <si>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</si>
  <si>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</si>
  <si>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</si>
  <si>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</si>
  <si>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</si>
  <si>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</si>
  <si>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</si>
  <si>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</si>
  <si>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</si>
  <si>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</si>
  <si>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</si>
  <si>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</si>
  <si>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</si>
  <si>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</si>
  <si>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</si>
  <si>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</si>
  <si>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</si>
  <si>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</si>
  <si>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</si>
  <si>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</si>
  <si>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</si>
  <si>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</si>
  <si>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</si>
  <si>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</si>
  <si>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</si>
  <si>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</si>
  <si>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</si>
  <si>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</si>
  <si>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</si>
  <si>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</si>
  <si>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</si>
  <si>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</si>
  <si>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</si>
  <si>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</si>
  <si>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</si>
  <si>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</si>
  <si>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</si>
  <si>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</si>
  <si>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</si>
  <si>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</si>
  <si>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</si>
  <si>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</si>
  <si>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</si>
  <si>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</si>
  <si>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</si>
  <si>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</si>
  <si>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</si>
  <si>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</si>
  <si>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</si>
  <si>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</si>
  <si>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</si>
  <si>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</si>
  <si>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</si>
  <si>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</si>
  <si>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</si>
  <si>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</si>
  <si>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</si>
  <si>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</si>
  <si>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</si>
  <si>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</si>
  <si>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</si>
  <si>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</si>
  <si>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</si>
  <si>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</si>
  <si>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</si>
  <si>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</si>
  <si>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</si>
  <si>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</si>
  <si>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</si>
  <si>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</si>
  <si>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</si>
  <si>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</si>
  <si>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</si>
  <si>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</si>
  <si>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</si>
  <si>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</si>
  <si>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</si>
  <si>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</si>
  <si>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</si>
  <si>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</si>
  <si>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</si>
  <si>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</si>
  <si>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</si>
  <si>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</si>
  <si>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</si>
  <si>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</si>
  <si>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</si>
  <si>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</si>
  <si>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</si>
  <si>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</si>
  <si>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</si>
  <si>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</si>
  <si>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</si>
  <si>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</si>
  <si>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</si>
  <si>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</si>
  <si>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</si>
  <si>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</si>
  <si>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</si>
  <si>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</si>
  <si>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</si>
  <si>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</si>
  <si>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</si>
  <si>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</si>
  <si>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</si>
  <si>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</si>
  <si>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</si>
  <si>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</si>
  <si>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</si>
  <si>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</si>
  <si>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</si>
  <si>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</si>
  <si>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</si>
  <si>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</si>
  <si>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</si>
  <si>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</si>
  <si>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</si>
  <si>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</si>
  <si>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</si>
  <si>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</si>
  <si>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</si>
  <si>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</si>
  <si>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</si>
  <si>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</si>
  <si>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</si>
  <si>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</si>
  <si>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</si>
  <si>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</si>
  <si>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</si>
  <si>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</si>
  <si>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</si>
  <si>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</si>
  <si>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</si>
  <si>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</si>
  <si>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</si>
  <si>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</si>
  <si>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</si>
  <si>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</si>
  <si>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</si>
  <si>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</si>
  <si>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</si>
  <si>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</si>
  <si>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</si>
  <si>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</si>
  <si>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</si>
  <si>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</si>
  <si>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</si>
  <si>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</si>
  <si>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</si>
  <si>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</si>
  <si>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</si>
  <si>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</si>
  <si>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</si>
  <si>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</si>
  <si>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</si>
  <si>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</si>
  <si>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</si>
  <si>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</si>
  <si>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</si>
  <si>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</si>
  <si>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</si>
  <si>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</si>
  <si>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</si>
  <si>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</si>
  <si>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</si>
  <si>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</si>
  <si>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</si>
  <si>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</si>
  <si>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</si>
  <si>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</si>
  <si>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</si>
  <si>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</si>
  <si>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</si>
  <si>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</si>
  <si>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</si>
  <si>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</si>
  <si>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</si>
  <si>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</si>
  <si>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</si>
  <si>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</si>
  <si>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</si>
  <si>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</si>
  <si>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</si>
  <si>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</si>
  <si>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</si>
  <si>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</si>
  <si>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</si>
  <si>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</si>
  <si>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</si>
  <si>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</si>
  <si>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</si>
  <si>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</si>
  <si>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</si>
  <si>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</si>
  <si>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</si>
  <si>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</si>
  <si>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</si>
  <si>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</si>
  <si>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</si>
  <si>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</si>
  <si>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</si>
  <si>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</si>
  <si>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</si>
  <si>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</si>
  <si>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</si>
  <si>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</si>
  <si>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</si>
  <si>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</si>
  <si>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</si>
  <si>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</si>
  <si>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</si>
  <si>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</si>
  <si>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</si>
  <si>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</si>
  <si>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</si>
  <si>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</si>
  <si>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</si>
  <si>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</si>
  <si>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</si>
  <si>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</si>
  <si>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</si>
  <si>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</si>
  <si>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</si>
  <si>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</si>
  <si>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</si>
  <si>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</si>
  <si>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</si>
  <si>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</si>
  <si>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</si>
  <si>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</si>
  <si>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</si>
  <si>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</si>
  <si>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</si>
  <si>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</si>
  <si>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</si>
  <si>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</si>
  <si>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</si>
  <si>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</si>
  <si>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</si>
  <si>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</si>
  <si>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</si>
  <si>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</si>
  <si>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</si>
  <si>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</si>
  <si>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</si>
  <si>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</si>
  <si>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</si>
  <si>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</si>
  <si>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</si>
  <si>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</si>
  <si>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</si>
  <si>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</si>
  <si>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</si>
  <si>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</si>
  <si>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</si>
  <si>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</si>
  <si>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</si>
  <si>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</si>
  <si>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</si>
  <si>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</si>
  <si>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</si>
  <si>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</si>
  <si>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</si>
  <si>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</si>
  <si>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</si>
  <si>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</si>
  <si>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</si>
  <si>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</si>
  <si>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</si>
  <si>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</si>
  <si>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</si>
  <si>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</si>
  <si>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</si>
  <si>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</si>
  <si>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</si>
  <si>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</si>
  <si>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</si>
  <si>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</si>
  <si>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</si>
  <si>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</si>
  <si>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</si>
  <si>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</si>
  <si>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</si>
  <si>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</si>
  <si>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</si>
  <si>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</si>
  <si>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</si>
  <si>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</si>
  <si>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</si>
  <si>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</si>
  <si>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</si>
  <si>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</si>
  <si>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</si>
  <si>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</si>
  <si>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</si>
  <si>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</si>
  <si>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</si>
  <si>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</si>
  <si>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</si>
  <si>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</si>
  <si>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</si>
  <si>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</si>
  <si>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</si>
  <si>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</si>
  <si>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</si>
  <si>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</si>
  <si>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</si>
  <si>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</si>
  <si>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</si>
  <si>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</si>
  <si>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</si>
  <si>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</si>
  <si>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</si>
  <si>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</si>
  <si>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</si>
  <si>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</si>
  <si>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</si>
  <si>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</si>
  <si>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</si>
  <si>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</si>
  <si>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</si>
  <si>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</si>
  <si>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</si>
  <si>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</si>
  <si>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</si>
  <si>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</si>
  <si>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</si>
  <si>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</si>
  <si>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</si>
  <si>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</si>
  <si>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</si>
  <si>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</si>
  <si>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</si>
  <si>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</si>
  <si>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</si>
  <si>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</si>
  <si>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</si>
  <si>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</si>
  <si>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</si>
  <si>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</si>
  <si>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</si>
  <si>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</si>
  <si>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</si>
  <si>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</si>
  <si>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</si>
  <si>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</si>
  <si>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</si>
  <si>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</si>
  <si>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</si>
  <si>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</si>
  <si>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</si>
  <si>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</si>
  <si>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</si>
  <si>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</si>
  <si>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</si>
  <si>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</si>
  <si>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</si>
  <si>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</si>
  <si>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</si>
  <si>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</si>
  <si>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</si>
  <si>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</si>
  <si>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</si>
  <si>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</si>
  <si>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</si>
  <si>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</si>
  <si>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</si>
  <si>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</si>
  <si>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</si>
  <si>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</si>
  <si>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</si>
  <si>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</si>
  <si>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</si>
  <si>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</si>
  <si>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</si>
  <si>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</si>
  <si>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</si>
  <si>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</si>
  <si>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</si>
  <si>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</si>
  <si>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</si>
  <si>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</si>
  <si>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</si>
  <si>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</si>
  <si>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</si>
  <si>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</si>
  <si>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</si>
  <si>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</si>
  <si>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</si>
  <si>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</si>
  <si>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</si>
  <si>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</si>
  <si>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</si>
  <si>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</si>
  <si>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</si>
  <si>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</si>
  <si>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</si>
  <si>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</si>
  <si>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</si>
  <si>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</si>
  <si>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</si>
  <si>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</si>
  <si>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</si>
  <si>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</si>
  <si>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</si>
  <si>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</si>
  <si>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</si>
  <si>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</si>
  <si>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</si>
  <si>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</si>
  <si>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</si>
  <si>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</si>
  <si>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</si>
  <si>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</si>
  <si>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</si>
  <si>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</si>
  <si>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</si>
  <si>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</si>
  <si>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</si>
  <si>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</si>
  <si>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</si>
  <si>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</si>
  <si>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</si>
  <si>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</si>
  <si>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</si>
  <si>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</si>
  <si>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</si>
  <si>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</si>
  <si>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</si>
  <si>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</si>
  <si>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</si>
  <si>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</si>
  <si>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</si>
  <si>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</si>
  <si>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</si>
  <si>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</si>
  <si>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</si>
  <si>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</si>
  <si>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</si>
  <si>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</si>
  <si>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</si>
  <si>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</si>
  <si>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</si>
  <si>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</si>
  <si>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</si>
  <si>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</si>
  <si>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</si>
  <si>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</si>
  <si>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</si>
  <si>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</si>
  <si>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</si>
  <si>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</si>
  <si>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</si>
  <si>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</si>
  <si>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</si>
  <si>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</si>
  <si>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</si>
  <si>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</si>
  <si>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</si>
  <si>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</si>
  <si>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</si>
  <si>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</si>
  <si>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</si>
  <si>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</si>
  <si>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</si>
  <si>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</si>
  <si>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</si>
  <si>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</si>
  <si>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</si>
  <si>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</si>
  <si>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</si>
  <si>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</si>
  <si>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</si>
  <si>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</si>
  <si>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</si>
  <si>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</si>
  <si>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</si>
  <si>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</si>
  <si>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</si>
  <si>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</si>
  <si>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</si>
  <si>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</si>
  <si>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</si>
  <si>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</si>
  <si>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</si>
  <si>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</si>
  <si>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</si>
  <si>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</si>
  <si>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</si>
  <si>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</si>
  <si>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</si>
  <si>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</si>
  <si>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</si>
  <si>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</si>
  <si>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</si>
  <si>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</si>
  <si>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</si>
  <si>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</si>
  <si>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</si>
  <si>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</si>
  <si>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</si>
  <si>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</si>
  <si>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</si>
  <si>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</si>
  <si>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</si>
  <si>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</si>
  <si>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</si>
  <si>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</si>
  <si>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</si>
  <si>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</si>
  <si>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</si>
  <si>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</si>
  <si>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</si>
  <si>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</si>
  <si>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</si>
  <si>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</si>
  <si>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</si>
  <si>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</si>
  <si>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</si>
  <si>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</si>
  <si>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</si>
  <si>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</si>
  <si>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</si>
  <si>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</si>
  <si>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</si>
  <si>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</si>
  <si>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</si>
  <si>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</si>
  <si>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</si>
  <si>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</si>
  <si>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</si>
  <si>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</si>
  <si>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</si>
  <si>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</si>
  <si>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</si>
  <si>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</si>
  <si>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</si>
  <si>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</si>
  <si>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</si>
  <si>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</si>
  <si>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</si>
  <si>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</si>
  <si>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</si>
  <si>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</si>
  <si>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</si>
  <si>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</si>
  <si>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</si>
  <si>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</si>
  <si>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</si>
  <si>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</si>
  <si>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</si>
  <si>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</si>
  <si>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</si>
  <si>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</si>
  <si>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</si>
  <si>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</si>
  <si>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</si>
  <si>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</si>
  <si>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</si>
  <si>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</si>
  <si>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</si>
  <si>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</si>
  <si>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</si>
  <si>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</si>
  <si>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</si>
  <si>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</si>
  <si>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</si>
  <si>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</si>
  <si>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</si>
  <si>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</si>
  <si>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</si>
  <si>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</si>
  <si>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</si>
  <si>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</si>
  <si>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</si>
  <si>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</si>
  <si>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</si>
  <si>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</si>
  <si>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</si>
  <si>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</si>
  <si>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</si>
  <si>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</si>
  <si>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</si>
  <si>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</si>
  <si>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</si>
  <si>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</si>
  <si>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</si>
  <si>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</si>
  <si>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</si>
  <si>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</si>
  <si>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</si>
  <si>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</si>
  <si>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</si>
  <si>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</si>
  <si>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</si>
  <si>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</si>
  <si>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</si>
  <si>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</si>
  <si>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</si>
  <si>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</si>
  <si>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</si>
  <si>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</si>
  <si>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</si>
  <si>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</si>
  <si>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</si>
  <si>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</si>
  <si>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</si>
  <si>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</si>
  <si>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</si>
  <si>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</si>
  <si>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</si>
  <si>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</si>
  <si>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</si>
  <si>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</si>
  <si>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</si>
  <si>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</si>
  <si>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</si>
  <si>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</si>
  <si>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</si>
  <si>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</si>
  <si>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</si>
  <si>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</si>
  <si>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</si>
  <si>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</si>
  <si>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</si>
  <si>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</si>
  <si>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</si>
  <si>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</si>
  <si>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</si>
  <si>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</si>
  <si>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</si>
  <si>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</si>
  <si>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</si>
  <si>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</si>
  <si>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</si>
  <si>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</si>
  <si>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</si>
  <si>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</si>
  <si>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</si>
  <si>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</si>
  <si>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</si>
  <si>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</si>
  <si>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</si>
  <si>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</si>
  <si>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</si>
  <si>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</si>
  <si>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</si>
  <si>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</si>
  <si>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</si>
  <si>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</si>
  <si>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</si>
  <si>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</si>
  <si>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</si>
  <si>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</si>
  <si>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</si>
  <si>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</si>
  <si>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</si>
  <si>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</si>
  <si>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</si>
  <si>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</si>
  <si>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</si>
  <si>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</si>
  <si>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</si>
  <si>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</si>
  <si>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</si>
  <si>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</si>
  <si>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</si>
  <si>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</si>
  <si>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</si>
  <si>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</si>
  <si>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</si>
  <si>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</si>
  <si>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</si>
  <si>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</si>
  <si>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</si>
  <si>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</si>
  <si>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</si>
  <si>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</si>
  <si>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</si>
  <si>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</si>
  <si>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</si>
  <si>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</si>
  <si>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</si>
  <si>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</si>
  <si>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</si>
  <si>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</si>
  <si>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</si>
  <si>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</si>
  <si>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</si>
  <si>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</si>
  <si>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</si>
  <si>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</si>
  <si>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</si>
  <si>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</si>
  <si>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</si>
  <si>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</si>
  <si>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</si>
  <si>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</si>
  <si>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</si>
  <si>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</si>
  <si>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</si>
  <si>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</si>
  <si>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</si>
  <si>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</si>
  <si>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</si>
  <si>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</si>
  <si>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</si>
  <si>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</si>
  <si>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</si>
  <si>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</si>
  <si>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</si>
  <si>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</si>
  <si>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</si>
  <si>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</si>
  <si>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</si>
  <si>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</si>
  <si>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</si>
  <si>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</si>
  <si>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</si>
  <si>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</si>
  <si>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</si>
  <si>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</si>
  <si>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</si>
  <si>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</si>
  <si>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</si>
  <si>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</si>
  <si>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</si>
  <si>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</si>
  <si>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</si>
  <si>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</si>
  <si>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</si>
  <si>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</si>
  <si>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</si>
  <si>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</si>
  <si>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</si>
  <si>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</si>
  <si>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</si>
  <si>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</si>
  <si>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</si>
  <si>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</si>
  <si>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</si>
  <si>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</si>
  <si>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</si>
  <si>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</si>
  <si>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</si>
  <si>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</si>
  <si>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</si>
  <si>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</si>
  <si>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</si>
  <si>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</si>
  <si>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</si>
  <si>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</si>
  <si>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</si>
  <si>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</si>
  <si>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</si>
  <si>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</si>
  <si>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</si>
  <si>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</si>
  <si>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</si>
  <si>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</si>
  <si>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</si>
  <si>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</si>
  <si>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</si>
  <si>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</si>
  <si>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</si>
  <si>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</si>
  <si>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</si>
  <si>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</si>
  <si>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</si>
  <si>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</si>
  <si>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</si>
  <si>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</si>
  <si>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</si>
  <si>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</si>
  <si>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</si>
  <si>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</si>
  <si>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</si>
  <si>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</si>
  <si>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</si>
  <si>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</si>
  <si>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</si>
  <si>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</si>
  <si>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</si>
  <si>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</si>
  <si>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</si>
  <si>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</si>
  <si>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</si>
  <si>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</si>
  <si>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</si>
  <si>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</si>
  <si>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</si>
  <si>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</si>
  <si>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</si>
  <si>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</si>
  <si>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</si>
  <si>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</si>
  <si>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</si>
  <si>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</si>
  <si>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</si>
  <si>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</si>
  <si>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</si>
  <si>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</si>
  <si>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</si>
  <si>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</si>
  <si>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</si>
  <si>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</si>
  <si>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</si>
  <si>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</si>
  <si>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</si>
  <si>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</si>
  <si>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</si>
  <si>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</si>
  <si>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</si>
  <si>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</si>
  <si>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</si>
  <si>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</si>
  <si>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</si>
  <si>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</si>
  <si>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</si>
  <si>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</si>
  <si>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</si>
  <si>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</si>
  <si>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</si>
  <si>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</si>
  <si>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</si>
  <si>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</si>
  <si>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</si>
  <si>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</si>
  <si>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</si>
  <si>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</si>
  <si>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</si>
  <si>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</si>
  <si>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</si>
  <si>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</si>
  <si>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</si>
  <si>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</si>
  <si>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</si>
  <si>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</si>
  <si>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</si>
  <si>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</si>
  <si>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</si>
  <si>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</si>
  <si>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</si>
  <si>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</si>
  <si>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</si>
  <si>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</si>
  <si>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</si>
  <si>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</si>
  <si>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</si>
  <si>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</si>
  <si>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</si>
  <si>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</si>
  <si>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</si>
  <si>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</si>
  <si>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</si>
  <si>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</si>
  <si>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</si>
  <si>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</si>
  <si>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</si>
  <si>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</si>
  <si>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</si>
  <si>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</si>
  <si>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</si>
  <si>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</si>
  <si>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</si>
  <si>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</si>
  <si>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</si>
  <si>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</si>
  <si>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</si>
  <si>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</si>
  <si>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</si>
  <si>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</si>
  <si>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</si>
  <si>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</si>
  <si>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</si>
  <si>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</si>
  <si>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</si>
  <si>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</si>
  <si>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</si>
  <si>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</si>
  <si>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</si>
  <si>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</si>
  <si>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</si>
  <si>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</si>
  <si>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</si>
  <si>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</si>
  <si>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</si>
  <si>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</si>
  <si>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</si>
  <si>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</si>
  <si>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</si>
  <si>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</si>
  <si>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</si>
  <si>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</si>
  <si>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</si>
  <si>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</si>
  <si>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</si>
  <si>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</si>
  <si>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</si>
  <si>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</si>
  <si>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</si>
  <si>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</si>
  <si>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</si>
  <si>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</si>
  <si>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</si>
  <si>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</si>
  <si>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</si>
  <si>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</si>
  <si>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</si>
  <si>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</si>
  <si>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</si>
  <si>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</si>
  <si>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</si>
  <si>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</si>
  <si>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</si>
  <si>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</si>
  <si>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</si>
  <si>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</si>
  <si>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</si>
  <si>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</si>
  <si>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</si>
  <si>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</si>
  <si>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</si>
  <si>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</si>
  <si>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</si>
  <si>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</si>
  <si>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</si>
  <si>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</si>
  <si>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</si>
  <si>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</si>
  <si>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</si>
  <si>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</si>
  <si>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</si>
  <si>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</si>
  <si>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</si>
  <si>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</si>
  <si>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</si>
  <si>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</si>
  <si>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</si>
  <si>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</si>
  <si>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</si>
  <si>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</si>
  <si>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</si>
  <si>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</si>
  <si>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</si>
  <si>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</si>
  <si>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</si>
  <si>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</si>
  <si>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</si>
  <si>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</si>
  <si>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</si>
  <si>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</si>
  <si>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</si>
  <si>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</si>
  <si>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</si>
  <si>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</si>
  <si>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</si>
  <si>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</si>
  <si>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</si>
  <si>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</si>
  <si>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</si>
  <si>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</si>
  <si>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</si>
  <si>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</si>
  <si>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</si>
  <si>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</si>
  <si>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</si>
  <si>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</si>
  <si>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</si>
  <si>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</si>
  <si>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</si>
  <si>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</si>
  <si>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</si>
  <si>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</si>
  <si>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</si>
  <si>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</si>
  <si>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</si>
  <si>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</si>
  <si>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</si>
  <si>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</si>
  <si>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</si>
  <si>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</si>
  <si>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</si>
  <si>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</si>
  <si>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</si>
  <si>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</si>
  <si>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</si>
  <si>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</si>
  <si>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</si>
  <si>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</si>
  <si>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</si>
  <si>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</si>
  <si>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</si>
  <si>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</si>
  <si>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</si>
  <si>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</si>
  <si>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</si>
  <si>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</si>
  <si>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</si>
  <si>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</si>
  <si>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</si>
  <si>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</si>
  <si>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</si>
  <si>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</si>
  <si>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</si>
  <si>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</si>
  <si>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</si>
  <si>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</si>
  <si>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</si>
  <si>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</si>
  <si>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</si>
  <si>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</si>
  <si>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</si>
  <si>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</si>
  <si>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</si>
  <si>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</si>
  <si>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</si>
  <si>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</si>
  <si>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</si>
  <si>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</si>
  <si>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</si>
  <si>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</si>
  <si>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</si>
  <si>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</si>
  <si>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</si>
  <si>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</si>
  <si>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</si>
  <si>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</si>
  <si>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</si>
  <si>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</si>
  <si>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</si>
  <si>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</si>
  <si>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</si>
  <si>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</si>
  <si>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</si>
  <si>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</si>
  <si>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</si>
  <si>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</si>
  <si>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</si>
  <si>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</si>
  <si>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</si>
  <si>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</si>
  <si>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</si>
  <si>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</si>
  <si>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</si>
  <si>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</si>
  <si>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</si>
  <si>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</si>
  <si>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</si>
  <si>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</si>
  <si>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</si>
  <si>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</si>
  <si>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</si>
  <si>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</si>
  <si>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</si>
  <si>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</si>
  <si>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</si>
  <si>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</si>
  <si>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</si>
  <si>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</si>
  <si>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</si>
  <si>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</si>
  <si>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</si>
  <si>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</si>
  <si>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</si>
  <si>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</si>
  <si>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</si>
  <si>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</si>
  <si>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</si>
  <si>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</si>
  <si>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</si>
  <si>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</si>
  <si>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</si>
  <si>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</si>
  <si>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</si>
  <si>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</si>
  <si>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</si>
  <si>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</si>
  <si>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</si>
  <si>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</si>
  <si>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</si>
  <si>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</si>
  <si>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</si>
  <si>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</si>
  <si>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</si>
  <si>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</si>
  <si>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</si>
  <si>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</si>
  <si>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</si>
  <si>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</si>
  <si>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</si>
  <si>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</si>
  <si>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</si>
  <si>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</si>
  <si>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</si>
  <si>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</si>
  <si>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</si>
  <si>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</si>
  <si>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</si>
  <si>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</si>
  <si>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</si>
  <si>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</si>
  <si>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</si>
  <si>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</si>
  <si>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</si>
  <si>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</si>
  <si>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</si>
  <si>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</si>
  <si>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</si>
  <si>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</si>
  <si>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</si>
  <si>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</si>
  <si>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</si>
  <si>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</si>
  <si>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</si>
  <si>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</si>
  <si>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</si>
  <si>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</si>
  <si>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</si>
  <si>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</si>
  <si>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</si>
  <si>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</si>
  <si>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</si>
  <si>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</si>
  <si>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</si>
  <si>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</si>
  <si>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</si>
  <si>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</si>
  <si>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</si>
  <si>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</si>
  <si>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</si>
  <si>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</si>
  <si>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</si>
  <si>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</si>
  <si>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</si>
  <si>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</si>
  <si>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</si>
  <si>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</si>
  <si>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</si>
  <si>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</si>
  <si>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</si>
  <si>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</si>
  <si>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</si>
  <si>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</si>
  <si>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</si>
  <si>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</si>
  <si>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</si>
  <si>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</si>
  <si>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</si>
  <si>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</si>
  <si>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</si>
  <si>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</si>
  <si>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</si>
  <si>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</si>
  <si>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</si>
  <si>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</si>
  <si>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</si>
  <si>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</si>
  <si>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</si>
  <si>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</si>
  <si>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</si>
  <si>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</si>
  <si>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</si>
  <si>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</si>
  <si>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</si>
  <si>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</si>
  <si>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</si>
  <si>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</si>
  <si>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</si>
  <si>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</si>
  <si>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</si>
  <si>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</si>
  <si>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</si>
  <si>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</si>
  <si>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</si>
  <si>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</si>
  <si>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</si>
  <si>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</si>
  <si>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</si>
  <si>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</si>
  <si>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</si>
  <si>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</si>
  <si>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</si>
  <si>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</si>
  <si>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</si>
  <si>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</si>
  <si>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</si>
  <si>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</si>
  <si>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</si>
  <si>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</si>
  <si>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</si>
  <si>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</si>
  <si>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</si>
  <si>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</si>
  <si>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</si>
  <si>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</si>
  <si>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</si>
  <si>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</si>
  <si>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</si>
  <si>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</si>
  <si>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</si>
  <si>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</si>
  <si>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</si>
  <si>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</si>
  <si>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</si>
  <si>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</si>
  <si>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</si>
  <si>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</si>
  <si>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</si>
  <si>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</si>
  <si>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</si>
  <si>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</si>
  <si>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</si>
  <si>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</si>
  <si>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</si>
  <si>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</si>
  <si>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</si>
  <si>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</si>
  <si>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</si>
  <si>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</si>
  <si>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</si>
  <si>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</si>
  <si>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</si>
  <si>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</si>
  <si>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</si>
  <si>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</si>
  <si>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</si>
  <si>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</si>
  <si>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</si>
  <si>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</si>
  <si>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</si>
  <si>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</si>
  <si>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</si>
  <si>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</si>
  <si>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</si>
  <si>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</si>
  <si>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</si>
  <si>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</si>
  <si>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</si>
  <si>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</si>
  <si>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</si>
  <si>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</si>
  <si>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</si>
  <si>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</si>
  <si>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</si>
  <si>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</si>
  <si>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</si>
  <si>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</si>
  <si>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</si>
  <si>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</si>
  <si>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</si>
  <si>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</si>
  <si>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</si>
  <si>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</si>
  <si>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</si>
  <si>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</si>
  <si>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</si>
  <si>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</si>
  <si>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</si>
  <si>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</si>
  <si>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</si>
  <si>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</si>
  <si>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</si>
  <si>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</si>
  <si>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</si>
  <si>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</si>
  <si>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</si>
  <si>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</si>
  <si>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</si>
  <si>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</si>
  <si>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</si>
  <si>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</si>
  <si>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</si>
  <si>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</si>
  <si>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</si>
  <si>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</si>
  <si>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</si>
  <si>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</si>
  <si>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</si>
  <si>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</si>
  <si>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</si>
  <si>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</si>
  <si>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</si>
  <si>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</si>
  <si>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</si>
  <si>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</si>
  <si>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</si>
  <si>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</si>
  <si>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</si>
  <si>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</si>
  <si>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</si>
  <si>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</si>
  <si>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</si>
  <si>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</si>
  <si>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</si>
  <si>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</si>
  <si>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</si>
  <si>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</si>
  <si>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</si>
  <si>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</si>
  <si>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</si>
  <si>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</si>
  <si>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</si>
  <si>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</si>
  <si>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</si>
  <si>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</si>
  <si>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</si>
  <si>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</si>
  <si>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</si>
  <si>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</si>
  <si>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</si>
  <si>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</si>
  <si>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</si>
  <si>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</si>
  <si>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</si>
  <si>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</si>
  <si>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</si>
  <si>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</si>
  <si>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</si>
  <si>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</si>
  <si>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</si>
  <si>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</si>
  <si>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</si>
  <si>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</si>
  <si>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</si>
  <si>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</si>
  <si>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</si>
  <si>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</si>
  <si>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</si>
  <si>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</si>
  <si>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</si>
  <si>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</si>
  <si>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</si>
  <si>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</si>
  <si>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</si>
  <si>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</si>
  <si>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</si>
  <si>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</si>
  <si>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</si>
  <si>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</si>
  <si>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</si>
  <si>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</si>
  <si>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</si>
  <si>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</si>
  <si>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</si>
  <si>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</si>
  <si>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</si>
  <si>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</si>
  <si>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</si>
  <si>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</si>
  <si>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</si>
  <si>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</si>
  <si>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</si>
  <si>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</si>
  <si>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</si>
  <si>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</si>
  <si>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</si>
  <si>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</si>
  <si>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</si>
  <si>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</si>
  <si>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</si>
  <si>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</si>
  <si>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</si>
  <si>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</si>
  <si>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</si>
  <si>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</si>
  <si>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</si>
  <si>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</si>
  <si>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</si>
  <si>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</si>
  <si>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</si>
  <si>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</si>
  <si>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</si>
  <si>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</si>
  <si>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</si>
  <si>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</si>
  <si>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</si>
  <si>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</si>
  <si>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</si>
  <si>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</si>
  <si>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</si>
  <si>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</si>
  <si>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</si>
  <si>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</si>
  <si>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</si>
  <si>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</si>
  <si>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</si>
  <si>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</si>
  <si>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</si>
  <si>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</si>
  <si>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</si>
  <si>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</si>
  <si>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</si>
  <si>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</si>
  <si>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</si>
  <si>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</si>
  <si>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</si>
  <si>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</si>
  <si>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</si>
  <si>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</si>
  <si>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</si>
  <si>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</si>
  <si>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</si>
  <si>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</si>
  <si>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</si>
  <si>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</si>
  <si>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</si>
  <si>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</si>
  <si>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</si>
  <si>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</si>
  <si>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</si>
  <si>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</si>
  <si>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</si>
  <si>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</si>
  <si>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</si>
  <si>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</si>
  <si>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</si>
  <si>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</si>
  <si>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</si>
  <si>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</si>
  <si>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</si>
  <si>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</si>
  <si>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</si>
  <si>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</si>
  <si>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</si>
  <si>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</si>
  <si>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</si>
  <si>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</si>
  <si>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</si>
  <si>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</si>
  <si>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</si>
  <si>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</si>
  <si>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</si>
  <si>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</si>
  <si>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</si>
  <si>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</si>
  <si>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</si>
  <si>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</si>
  <si>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</si>
  <si>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</si>
  <si>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</si>
  <si>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</si>
  <si>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</si>
  <si>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</si>
  <si>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</si>
  <si>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</si>
  <si>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</si>
  <si>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</si>
  <si>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</si>
  <si>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</si>
  <si>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</si>
  <si>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</si>
  <si>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</si>
  <si>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</si>
  <si>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</si>
  <si>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</si>
  <si>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</si>
  <si>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</si>
  <si>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</si>
  <si>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</si>
  <si>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</si>
  <si>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</si>
  <si>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</si>
  <si>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</si>
  <si>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</si>
  <si>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</si>
  <si>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</si>
  <si>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</si>
  <si>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</si>
  <si>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</si>
  <si>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</si>
  <si>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</si>
  <si>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</si>
  <si>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</si>
  <si>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</si>
  <si>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</si>
  <si>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</si>
  <si>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</si>
  <si>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</si>
  <si>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</si>
  <si>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</si>
  <si>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</si>
  <si>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</si>
  <si>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</si>
  <si>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</si>
  <si>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</si>
  <si>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</si>
  <si>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</si>
  <si>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</si>
  <si>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</si>
  <si>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</si>
  <si>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</si>
  <si>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</si>
  <si>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</si>
  <si>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</si>
  <si>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</si>
  <si>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</si>
  <si>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</si>
  <si>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</si>
  <si>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</si>
  <si>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</si>
  <si>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</si>
  <si>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</si>
  <si>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</si>
  <si>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</si>
  <si>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</si>
  <si>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</si>
  <si>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</si>
  <si>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</si>
  <si>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</si>
  <si>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</si>
  <si>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</si>
  <si>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</si>
  <si>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</si>
  <si>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</si>
  <si>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</si>
  <si>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</si>
  <si>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</si>
  <si>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</si>
  <si>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</si>
  <si>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</si>
  <si>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</si>
  <si>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</si>
  <si>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</si>
  <si>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</si>
  <si>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</si>
  <si>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</si>
  <si>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</si>
  <si>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</si>
  <si>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</si>
  <si>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</si>
  <si>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</si>
  <si>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</si>
  <si>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</si>
  <si>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</si>
  <si>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</si>
  <si>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</si>
  <si>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</si>
  <si>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</si>
  <si>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</si>
  <si>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</si>
  <si>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</si>
  <si>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</si>
  <si>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</si>
  <si>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</si>
  <si>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</si>
  <si>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</si>
  <si>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</si>
  <si>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</si>
  <si>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</si>
  <si>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</si>
  <si>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</si>
  <si>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</si>
  <si>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</si>
  <si>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</si>
  <si>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</si>
  <si>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</si>
  <si>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</si>
  <si>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</si>
  <si>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</si>
  <si>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</si>
  <si>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</si>
  <si>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</si>
  <si>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</si>
  <si>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</si>
  <si>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</si>
  <si>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</si>
  <si>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</si>
  <si>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</si>
  <si>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</si>
  <si>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</si>
  <si>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</si>
  <si>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</si>
  <si>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</si>
  <si>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</si>
  <si>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</si>
  <si>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</si>
  <si>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</si>
  <si>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</si>
  <si>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</si>
  <si>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</si>
  <si>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</si>
  <si>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</si>
  <si>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</si>
  <si>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</si>
  <si>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</si>
  <si>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</si>
  <si>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</si>
  <si>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</si>
  <si>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</si>
  <si>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</si>
  <si>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</si>
  <si>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</si>
  <si>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</si>
  <si>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</si>
  <si>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</si>
  <si>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</si>
  <si>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</si>
  <si>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</si>
  <si>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</si>
  <si>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</si>
  <si>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</si>
  <si>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</si>
  <si>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</si>
  <si>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</si>
  <si>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</si>
  <si>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</si>
  <si>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</si>
  <si>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</si>
  <si>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</si>
  <si>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</si>
  <si>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</si>
  <si>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</si>
  <si>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</si>
  <si>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</si>
  <si>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</si>
  <si>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</si>
  <si>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</si>
  <si>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</si>
  <si>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</si>
  <si>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</si>
  <si>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</si>
  <si>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</si>
  <si>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</si>
  <si>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</si>
  <si>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</si>
  <si>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</si>
  <si>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</si>
  <si>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</si>
  <si>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</si>
  <si>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</si>
  <si>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</si>
  <si>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</si>
  <si>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</si>
  <si>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</si>
  <si>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</si>
  <si>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</si>
  <si>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</si>
  <si>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</si>
  <si>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</si>
  <si>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</si>
  <si>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</si>
  <si>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</si>
  <si>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</si>
  <si>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</si>
  <si>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</si>
  <si>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</si>
  <si>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</si>
  <si>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</si>
  <si>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</si>
  <si>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</si>
  <si>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</si>
  <si>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</si>
  <si>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</si>
  <si>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</si>
  <si>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</si>
  <si>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</si>
  <si>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</si>
  <si>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</si>
  <si>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</si>
  <si>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</si>
  <si>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</si>
  <si>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</si>
  <si>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</si>
  <si>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</si>
  <si>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</si>
  <si>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</si>
  <si>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</si>
  <si>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</si>
  <si>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</si>
  <si>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</si>
  <si>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</si>
  <si>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</si>
  <si>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</si>
  <si>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</si>
  <si>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</si>
  <si>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</si>
  <si>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</si>
  <si>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</si>
  <si>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</si>
  <si>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</si>
  <si>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</si>
  <si>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</si>
  <si>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</si>
  <si>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</si>
  <si>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</si>
  <si>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</si>
  <si>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</si>
  <si>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</si>
  <si>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</si>
  <si>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</si>
  <si>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</si>
  <si>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</si>
  <si>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</si>
  <si>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</si>
  <si>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</si>
  <si>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</si>
  <si>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</si>
  <si>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</si>
  <si>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</si>
  <si>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</si>
  <si>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</si>
  <si>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</si>
  <si>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</si>
  <si>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</si>
  <si>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</si>
  <si>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</si>
  <si>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</si>
  <si>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</si>
  <si>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</si>
  <si>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</si>
  <si>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</si>
  <si>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</si>
  <si>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</si>
  <si>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</si>
  <si>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</si>
  <si>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</si>
  <si>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</si>
  <si>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</si>
  <si>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</si>
  <si>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</si>
  <si>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</si>
  <si>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</si>
  <si>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</si>
  <si>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</si>
  <si>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</si>
  <si>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</si>
  <si>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</si>
  <si>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</si>
  <si>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</si>
  <si>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</si>
  <si>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</si>
  <si>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</si>
  <si>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</si>
  <si>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</si>
  <si>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</si>
  <si>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</si>
  <si>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</si>
  <si>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</si>
  <si>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</si>
  <si>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</si>
  <si>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</si>
  <si>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</si>
  <si>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</si>
  <si>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</si>
  <si>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</si>
  <si>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</si>
  <si>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</si>
  <si>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</si>
  <si>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</si>
  <si>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</si>
  <si>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</si>
  <si>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</si>
  <si>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</si>
  <si>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</si>
  <si>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</si>
  <si>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</si>
  <si>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</si>
  <si>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</si>
  <si>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</si>
  <si>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</si>
  <si>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</si>
  <si>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</si>
  <si>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</si>
  <si>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</si>
  <si>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</si>
  <si>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</si>
  <si>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</si>
  <si>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</si>
  <si>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</si>
  <si>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</si>
  <si>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</si>
  <si>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</si>
  <si>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</si>
  <si>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</si>
  <si>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</si>
  <si>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</si>
  <si>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</si>
  <si>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</si>
  <si>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</si>
  <si>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</si>
  <si>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</si>
  <si>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</si>
  <si>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</si>
  <si>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</si>
  <si>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</si>
  <si>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</si>
  <si>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</si>
  <si>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</si>
  <si>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</si>
  <si>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</si>
  <si>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</si>
  <si>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</si>
  <si>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</si>
  <si>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</si>
  <si>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</si>
  <si>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</si>
  <si>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</si>
  <si>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</si>
  <si>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</si>
  <si>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</si>
  <si>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</si>
  <si>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</si>
  <si>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</si>
  <si>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</si>
  <si>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</si>
  <si>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</si>
  <si>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</si>
  <si>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</si>
  <si>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</si>
  <si>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</si>
  <si>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</si>
  <si>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</si>
  <si>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</si>
  <si>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</si>
  <si>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</si>
  <si>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</si>
  <si>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</si>
  <si>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</si>
  <si>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</si>
  <si>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</si>
  <si>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</si>
  <si>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</si>
  <si>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</si>
  <si>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</si>
  <si>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</si>
  <si>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</si>
  <si>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</si>
  <si>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</si>
  <si>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</si>
  <si>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</si>
  <si>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</si>
  <si>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</si>
  <si>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</si>
  <si>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</si>
  <si>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</si>
  <si>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</si>
  <si>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</si>
  <si>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</si>
  <si>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</si>
  <si>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</si>
  <si>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</si>
  <si>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</si>
  <si>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</si>
  <si>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</si>
  <si>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</si>
  <si>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</si>
  <si>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</si>
  <si>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</si>
  <si>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</si>
  <si>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</si>
  <si>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</si>
  <si>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</si>
  <si>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</si>
  <si>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</si>
  <si>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</si>
  <si>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</si>
  <si>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</si>
  <si>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</si>
  <si>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</si>
  <si>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</si>
  <si>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</si>
  <si>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</si>
  <si>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</si>
  <si>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</si>
  <si>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</si>
  <si>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</si>
  <si>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</si>
  <si>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</si>
  <si>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</si>
  <si>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</si>
  <si>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</si>
  <si>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</si>
  <si>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</si>
  <si>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</si>
  <si>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</si>
  <si>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</si>
  <si>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</si>
  <si>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</si>
  <si>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</si>
  <si>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</si>
  <si>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</si>
  <si>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</si>
  <si>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</si>
  <si>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</si>
  <si>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</si>
  <si>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</si>
  <si>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</si>
  <si>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</si>
  <si>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</si>
  <si>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</si>
  <si>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</si>
  <si>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</si>
  <si>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</si>
  <si>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</si>
  <si>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</si>
  <si>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</si>
  <si>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</si>
  <si>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</si>
  <si>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</si>
  <si>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</si>
  <si>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</si>
  <si>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</si>
  <si>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</si>
  <si>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</si>
  <si>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</si>
  <si>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</si>
  <si>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</si>
  <si>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</si>
  <si>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</si>
  <si>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</si>
  <si>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</si>
  <si>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</si>
  <si>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</si>
  <si>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</si>
  <si>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</si>
  <si>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</si>
  <si>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</si>
  <si>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</si>
  <si>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</si>
  <si>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</si>
  <si>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</si>
  <si>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</si>
  <si>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</si>
  <si>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</si>
  <si>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</si>
  <si>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</si>
  <si>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</si>
  <si>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</si>
  <si>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</si>
  <si>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</si>
  <si>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</si>
  <si>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</si>
  <si>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</si>
  <si>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</si>
  <si>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</si>
  <si>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</si>
  <si>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</si>
  <si>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</si>
  <si>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</si>
  <si>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</si>
  <si>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</si>
  <si>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</si>
  <si>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</si>
  <si>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</si>
  <si>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</si>
  <si>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</si>
  <si>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</si>
  <si>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</si>
  <si>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</si>
  <si>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</si>
  <si>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</si>
  <si>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</si>
  <si>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</si>
  <si>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</si>
  <si>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</si>
  <si>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</si>
  <si>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</si>
  <si>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</si>
  <si>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</si>
  <si>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</si>
  <si>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</si>
  <si>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</si>
  <si>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</si>
  <si>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</si>
  <si>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</si>
  <si>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</si>
  <si>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</si>
  <si>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</si>
  <si>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</si>
  <si>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</si>
  <si>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</si>
  <si>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</si>
  <si>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</si>
  <si>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</si>
  <si>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</si>
  <si>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</si>
  <si>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</si>
  <si>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</si>
  <si>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</si>
  <si>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</si>
  <si>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</si>
  <si>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</si>
  <si>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</si>
  <si>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</si>
  <si>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</si>
  <si>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</si>
  <si>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</si>
  <si>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</si>
  <si>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</si>
  <si>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</si>
  <si>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</si>
  <si>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</si>
  <si>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</si>
  <si>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</si>
  <si>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</si>
  <si>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</si>
  <si>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</si>
  <si>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</si>
  <si>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</si>
  <si>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</si>
  <si>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</si>
  <si>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</si>
  <si>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</si>
  <si>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</si>
  <si>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</si>
  <si>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</si>
  <si>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</si>
  <si>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</si>
  <si>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</si>
  <si>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</si>
  <si>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</si>
  <si>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</si>
  <si>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</si>
  <si>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</si>
  <si>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</si>
  <si>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</si>
  <si>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</si>
  <si>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</si>
  <si>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</si>
  <si>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</si>
  <si>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</si>
  <si>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</si>
  <si>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</si>
  <si>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</si>
  <si>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</si>
  <si>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</si>
  <si>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</si>
  <si>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</si>
  <si>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</si>
  <si>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</si>
  <si>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</si>
  <si>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</si>
  <si>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</si>
  <si>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</si>
  <si>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</si>
  <si>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</si>
  <si>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</si>
  <si>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</si>
  <si>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</si>
  <si>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</si>
  <si>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</si>
  <si>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</si>
  <si>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</si>
  <si>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</si>
  <si>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</si>
  <si>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</si>
  <si>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</si>
  <si>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</si>
  <si>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</si>
  <si>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</si>
  <si>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</si>
  <si>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</si>
  <si>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</si>
  <si>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</si>
  <si>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</si>
  <si>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</si>
  <si>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</si>
  <si>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</si>
  <si>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</si>
  <si>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</si>
  <si>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</si>
  <si>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</si>
  <si>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</si>
  <si>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</si>
  <si>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</si>
  <si>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</si>
  <si>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</si>
  <si>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</si>
  <si>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</si>
  <si>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</si>
  <si>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</si>
  <si>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</si>
  <si>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</si>
  <si>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</si>
  <si>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</si>
  <si>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</si>
  <si>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</si>
  <si>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</si>
  <si>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</si>
  <si>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</si>
  <si>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</si>
  <si>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</si>
  <si>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</si>
  <si>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</si>
  <si>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</si>
  <si>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</si>
  <si>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</si>
  <si>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</si>
  <si>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</si>
  <si>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</si>
  <si>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</si>
  <si>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</si>
  <si>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</si>
  <si>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</si>
  <si>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</si>
  <si>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</si>
  <si>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</si>
  <si>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</si>
  <si>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</si>
  <si>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</si>
  <si>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</si>
  <si>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</si>
  <si>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</si>
  <si>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</si>
  <si>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</si>
  <si>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</si>
  <si>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</si>
  <si>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</si>
  <si>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</si>
  <si>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</si>
  <si>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</si>
  <si>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</si>
  <si>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</si>
  <si>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</si>
  <si>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</si>
  <si>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</si>
  <si>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</si>
  <si>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</si>
  <si>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</si>
  <si>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</si>
  <si>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</si>
  <si>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</si>
  <si>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</si>
  <si>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</si>
  <si>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</si>
  <si>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</si>
  <si>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</si>
  <si>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</si>
  <si>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</si>
  <si>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</si>
  <si>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</si>
  <si>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</si>
  <si>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</si>
  <si>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</si>
  <si>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</si>
  <si>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</si>
  <si>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</si>
  <si>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</si>
  <si>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</si>
  <si>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</si>
  <si>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</si>
  <si>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</si>
  <si>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</si>
  <si>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</si>
  <si>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</si>
  <si>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</si>
  <si>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</si>
  <si>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</si>
  <si>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</si>
  <si>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</si>
  <si>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</si>
  <si>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</si>
  <si>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</si>
  <si>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</si>
  <si>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</si>
  <si>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</si>
  <si>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</si>
  <si>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</si>
  <si>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</si>
  <si>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</si>
  <si>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</si>
  <si>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</si>
  <si>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</si>
  <si>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</si>
  <si>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</si>
  <si>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</si>
  <si>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</si>
  <si>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</si>
  <si>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</si>
  <si>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</si>
  <si>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</si>
  <si>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</si>
  <si>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</si>
  <si>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</si>
  <si>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</si>
  <si>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</si>
  <si>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</si>
  <si>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</si>
  <si>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</si>
  <si>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</si>
  <si>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</si>
  <si>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</si>
  <si>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</si>
  <si>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</si>
  <si>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</si>
  <si>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</si>
  <si>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</si>
  <si>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</si>
  <si>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</si>
  <si>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</si>
  <si>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</si>
  <si>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</si>
  <si>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</si>
  <si>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</si>
  <si>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</si>
  <si>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</si>
  <si>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</si>
  <si>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</si>
  <si>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</si>
  <si>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</si>
  <si>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</si>
  <si>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</si>
  <si>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</si>
  <si>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</si>
  <si>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</si>
  <si>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</si>
  <si>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</si>
  <si>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</si>
  <si>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</si>
  <si>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</si>
  <si>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</si>
  <si>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</si>
  <si>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</si>
  <si>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</si>
  <si>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</si>
  <si>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</si>
  <si>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</si>
  <si>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</si>
  <si>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</si>
  <si>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</si>
  <si>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</si>
  <si>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</si>
  <si>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</si>
  <si>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</si>
  <si>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</si>
  <si>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</si>
  <si>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</si>
  <si>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</si>
  <si>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</si>
  <si>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</si>
  <si>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</si>
  <si>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</si>
  <si>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</si>
  <si>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</si>
  <si>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</si>
  <si>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</si>
  <si>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</si>
  <si>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</si>
  <si>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</si>
  <si>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</si>
  <si>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</si>
  <si>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</si>
  <si>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</si>
  <si>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</si>
  <si>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</si>
  <si>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</si>
  <si>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</si>
  <si>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</si>
  <si>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</si>
  <si>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</si>
  <si>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</si>
  <si>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</si>
  <si>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</si>
  <si>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</si>
  <si>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</si>
  <si>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</si>
  <si>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</si>
  <si>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</si>
  <si>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</si>
  <si>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</si>
  <si>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</si>
  <si>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</si>
  <si>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</si>
  <si>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</si>
  <si>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</si>
  <si>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</si>
  <si>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</si>
  <si>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</si>
  <si>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</si>
  <si>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</si>
  <si>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</si>
  <si>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</si>
  <si>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</si>
  <si>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</si>
  <si>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</si>
  <si>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</si>
  <si>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</si>
  <si>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</si>
  <si>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</si>
  <si>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</si>
  <si>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</si>
  <si>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</si>
  <si>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</si>
  <si>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</si>
  <si>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</si>
  <si>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</si>
  <si>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</si>
  <si>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</si>
  <si>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</si>
  <si>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</si>
  <si>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</si>
  <si>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</si>
  <si>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</si>
  <si>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</si>
  <si>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</si>
  <si>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</si>
  <si>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</si>
  <si>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</si>
  <si>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</si>
  <si>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</si>
  <si>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</si>
  <si>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</si>
  <si>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</si>
  <si>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</si>
  <si>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</si>
  <si>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</si>
  <si>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</si>
  <si>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</si>
  <si>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</si>
  <si>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</si>
  <si>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</si>
  <si>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</si>
  <si>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</si>
  <si>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</si>
  <si>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</si>
  <si>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</si>
  <si>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</si>
  <si>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</si>
  <si>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</si>
  <si>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</si>
  <si>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</si>
  <si>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</si>
  <si>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</si>
  <si>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</si>
  <si>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</si>
  <si>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</si>
  <si>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</si>
  <si>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</si>
  <si>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</si>
  <si>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</si>
  <si>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</si>
  <si>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</si>
  <si>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</si>
  <si>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</si>
  <si>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</si>
  <si>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</si>
  <si>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</si>
  <si>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</si>
  <si>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</si>
  <si>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</si>
  <si>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</si>
  <si>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</si>
  <si>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</si>
  <si>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</si>
  <si>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</si>
  <si>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</si>
  <si>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</si>
  <si>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</si>
  <si>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</si>
  <si>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</si>
  <si>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</si>
  <si>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</si>
  <si>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</si>
  <si>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</si>
  <si>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</si>
  <si>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</si>
  <si>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</si>
  <si>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</si>
  <si>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</si>
  <si>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</si>
  <si>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</si>
  <si>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</si>
  <si>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</si>
  <si>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</si>
  <si>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</si>
  <si>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</si>
  <si>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</si>
  <si>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</si>
  <si>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</si>
  <si>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</si>
  <si>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</si>
  <si>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</si>
  <si>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</si>
  <si>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</si>
  <si>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</si>
  <si>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</si>
  <si>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</si>
  <si>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</si>
  <si>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</si>
  <si>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</si>
  <si>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</si>
  <si>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</si>
  <si>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</si>
  <si>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</si>
  <si>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</si>
  <si>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</si>
  <si>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</si>
  <si>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</si>
  <si>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</si>
  <si>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</si>
  <si>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</si>
  <si>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</si>
  <si>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</si>
  <si>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</si>
  <si>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</si>
  <si>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</si>
  <si>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</si>
  <si>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</si>
  <si>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</si>
  <si>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</si>
  <si>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</si>
  <si>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</si>
  <si>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</si>
  <si>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</si>
  <si>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</si>
  <si>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</si>
  <si>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</si>
  <si>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</si>
  <si>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</si>
  <si>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</si>
  <si>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</si>
  <si>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</si>
  <si>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</si>
  <si>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</si>
  <si>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</si>
  <si>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</si>
  <si>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</si>
  <si>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</si>
  <si>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</si>
  <si>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</si>
  <si>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</si>
  <si>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</si>
  <si>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</si>
  <si>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</si>
  <si>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</si>
  <si>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</si>
  <si>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</si>
  <si>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</si>
  <si>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</si>
  <si>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</si>
  <si>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</si>
  <si>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</si>
  <si>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</si>
  <si>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</si>
  <si>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</si>
  <si>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</si>
  <si>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</si>
  <si>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</si>
  <si>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</si>
  <si>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</si>
  <si>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</si>
  <si>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</si>
  <si>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</si>
  <si>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</si>
  <si>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</si>
  <si>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</si>
  <si>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</si>
  <si>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</si>
  <si>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</si>
  <si>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</si>
  <si>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</si>
  <si>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</si>
  <si>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</si>
  <si>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</si>
  <si>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</si>
  <si>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</si>
  <si>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</si>
  <si>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</si>
  <si>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</si>
  <si>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</si>
  <si>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</si>
  <si>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</si>
  <si>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</si>
  <si>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</si>
  <si>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</si>
  <si>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</si>
  <si>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</si>
  <si>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</si>
  <si>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</si>
  <si>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</si>
  <si>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</si>
  <si>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</si>
  <si>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</si>
  <si>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</si>
  <si>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</si>
  <si>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</si>
  <si>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</si>
  <si>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</si>
  <si>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</si>
  <si>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</si>
  <si>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</si>
  <si>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</si>
  <si>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</si>
  <si>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</si>
  <si>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</si>
  <si>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</si>
  <si>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</si>
  <si>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</si>
  <si>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</si>
  <si>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</si>
  <si>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</si>
  <si>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</si>
  <si>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</si>
  <si>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</si>
  <si>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</si>
  <si>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</si>
  <si>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</si>
  <si>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</si>
  <si>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</si>
  <si>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</si>
  <si>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</si>
  <si>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</si>
  <si>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</si>
  <si>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</si>
  <si>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</si>
  <si>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</si>
  <si>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</si>
  <si>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</si>
  <si>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</si>
  <si>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</si>
  <si>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</si>
  <si>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</si>
  <si>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</si>
  <si>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</si>
  <si>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</si>
  <si>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</si>
  <si>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</si>
  <si>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</si>
  <si>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</si>
  <si>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</si>
  <si>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</si>
  <si>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</si>
  <si>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</si>
  <si>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</si>
  <si>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</si>
  <si>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</si>
  <si>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</si>
  <si>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</si>
  <si>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</si>
  <si>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</si>
  <si>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</si>
  <si>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</si>
  <si>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</si>
  <si>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</si>
  <si>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</si>
  <si>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</si>
  <si>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</si>
  <si>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</si>
  <si>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</si>
  <si>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</si>
  <si>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</si>
  <si>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</si>
  <si>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</si>
  <si>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</si>
  <si>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</si>
  <si>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</si>
  <si>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</si>
  <si>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</si>
  <si>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</si>
  <si>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</si>
  <si>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</si>
  <si>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</si>
  <si>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</si>
  <si>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</si>
  <si>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</si>
  <si>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</si>
  <si>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</si>
  <si>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</si>
  <si>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</si>
  <si>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</si>
  <si>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</si>
  <si>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</si>
  <si>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</si>
  <si>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</si>
  <si>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</si>
  <si>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</si>
  <si>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</si>
  <si>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</si>
  <si>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</si>
  <si>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</si>
  <si>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</si>
  <si>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</si>
  <si>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</si>
  <si>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</si>
  <si>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</si>
  <si>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</si>
  <si>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</si>
  <si>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</si>
  <si>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</si>
  <si>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</si>
  <si>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</si>
  <si>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</si>
  <si>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</si>
  <si>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</si>
  <si>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</si>
  <si>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</si>
  <si>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</si>
  <si>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</si>
  <si>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</si>
  <si>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</si>
  <si>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</si>
  <si>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</si>
  <si>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</si>
  <si>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</si>
  <si>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</si>
  <si>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</si>
  <si>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</si>
  <si>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</si>
  <si>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</si>
  <si>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</si>
  <si>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</si>
  <si>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</si>
  <si>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</si>
  <si>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</si>
  <si>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</si>
  <si>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</si>
  <si>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</si>
  <si>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</si>
  <si>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</si>
  <si>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</si>
  <si>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</si>
  <si>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</si>
  <si>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</si>
  <si>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</si>
  <si>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</si>
  <si>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</si>
  <si>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</si>
  <si>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</si>
  <si>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</si>
  <si>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</si>
  <si>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</si>
  <si>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</si>
  <si>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</si>
  <si>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</si>
  <si>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</si>
  <si>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</si>
  <si>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</si>
  <si>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</si>
  <si>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</si>
  <si>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</si>
  <si>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</si>
  <si>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</si>
  <si>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</si>
  <si>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</si>
  <si>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</si>
  <si>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</si>
  <si>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</si>
  <si>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</si>
  <si>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</si>
  <si>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</si>
  <si>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</si>
  <si>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</si>
  <si>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</si>
  <si>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</si>
  <si>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</si>
  <si>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</si>
  <si>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</si>
  <si>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</si>
  <si>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</si>
  <si>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</si>
  <si>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</si>
  <si>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</si>
  <si>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</si>
  <si>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</si>
  <si>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</si>
  <si>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</si>
  <si>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</si>
  <si>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</si>
  <si>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</si>
  <si>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</si>
  <si>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</si>
  <si>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</si>
  <si>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</si>
  <si>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</si>
  <si>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</si>
  <si>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</si>
  <si>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</si>
  <si>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</si>
  <si>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</si>
  <si>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</si>
  <si>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</si>
  <si>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</si>
  <si>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</si>
  <si>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</si>
  <si>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</si>
  <si>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</si>
  <si>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</si>
  <si>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</si>
  <si>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</si>
  <si>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</si>
  <si>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</si>
  <si>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</si>
  <si>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</si>
  <si>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</si>
  <si>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</si>
  <si>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</si>
  <si>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</si>
  <si>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</si>
  <si>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</si>
  <si>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</si>
  <si>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</si>
  <si>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</si>
  <si>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</si>
  <si>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</si>
  <si>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</si>
  <si>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</si>
  <si>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</si>
  <si>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</si>
  <si>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</si>
  <si>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</si>
  <si>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</si>
  <si>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</si>
  <si>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</si>
  <si>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</si>
  <si>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</si>
  <si>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</si>
  <si>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</si>
  <si>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</si>
  <si>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</si>
  <si>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</si>
  <si>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</si>
  <si>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</si>
  <si>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</si>
  <si>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</si>
  <si>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</si>
  <si>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</si>
  <si>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</si>
  <si>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</si>
  <si>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</si>
  <si>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</si>
  <si>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</si>
  <si>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</si>
  <si>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</si>
  <si>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</si>
  <si>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</si>
  <si>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</si>
  <si>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</si>
  <si>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</si>
  <si>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</si>
  <si>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</si>
  <si>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</si>
  <si>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</si>
  <si>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</si>
  <si>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</si>
  <si>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</si>
  <si>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</si>
  <si>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</si>
  <si>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</si>
  <si>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</si>
  <si>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</si>
  <si>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</si>
  <si>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</si>
  <si>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</si>
  <si>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</si>
  <si>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</si>
  <si>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</si>
  <si>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</si>
  <si>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</si>
  <si>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</si>
  <si>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</si>
  <si>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</si>
  <si>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</si>
  <si>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</si>
  <si>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</si>
  <si>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</si>
  <si>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</si>
  <si>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</si>
  <si>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</si>
  <si>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</si>
  <si>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</si>
  <si>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</si>
  <si>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</si>
  <si>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</si>
  <si>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</si>
  <si>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</si>
  <si>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</si>
  <si>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</si>
  <si>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</si>
  <si>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</si>
  <si>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</si>
  <si>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</si>
  <si>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</si>
  <si>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</si>
  <si>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</si>
  <si>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</si>
  <si>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</si>
  <si>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</si>
  <si>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</si>
  <si>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</si>
  <si>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</si>
  <si>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</si>
  <si>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</si>
  <si>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</si>
  <si>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</si>
  <si>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</si>
  <si>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</si>
  <si>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</si>
  <si>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</si>
  <si>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</si>
  <si>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</si>
  <si>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</si>
  <si>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</si>
  <si>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</si>
  <si>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</si>
  <si>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</si>
  <si>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</si>
  <si>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</si>
  <si>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</si>
  <si>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</si>
  <si>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</si>
  <si>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</si>
  <si>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</si>
  <si>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</si>
  <si>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</si>
  <si>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</si>
  <si>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</si>
  <si>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</si>
  <si>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</si>
  <si>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</si>
  <si>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</si>
  <si>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</si>
  <si>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</si>
  <si>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</si>
  <si>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</si>
  <si>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</si>
  <si>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</si>
  <si>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</si>
  <si>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</si>
  <si>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</si>
  <si>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</si>
  <si>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</si>
  <si>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</si>
  <si>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</si>
  <si>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</si>
  <si>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</si>
  <si>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</si>
  <si>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</si>
  <si>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</si>
  <si>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</si>
  <si>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</si>
  <si>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</si>
  <si>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</si>
  <si>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</si>
  <si>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</si>
  <si>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</si>
  <si>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</si>
  <si>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</si>
  <si>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</si>
  <si>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</si>
  <si>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</si>
  <si>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</si>
  <si>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</si>
  <si>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</si>
  <si>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</si>
  <si>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</si>
  <si>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</si>
  <si>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</si>
  <si>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</si>
  <si>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</si>
  <si>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</si>
  <si>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</si>
  <si>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</si>
  <si>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</si>
  <si>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</si>
  <si>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</si>
  <si>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</si>
  <si>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</si>
  <si>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</si>
  <si>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</si>
  <si>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</si>
  <si>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</si>
  <si>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</si>
  <si>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</si>
  <si>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</si>
  <si>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</si>
  <si>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</si>
  <si>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</si>
  <si>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</si>
  <si>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</si>
  <si>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</si>
  <si>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</si>
  <si>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</si>
  <si>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</si>
  <si>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</si>
  <si>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</si>
  <si>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</si>
  <si>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</si>
  <si>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</si>
  <si>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</si>
  <si>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</si>
  <si>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</si>
  <si>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</si>
  <si>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</si>
  <si>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</si>
  <si>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</si>
  <si>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</si>
  <si>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</si>
  <si>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</si>
  <si>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</si>
  <si>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</si>
  <si>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</si>
  <si>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</si>
  <si>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</si>
  <si>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</si>
  <si>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</si>
  <si>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</si>
  <si>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</si>
  <si>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</si>
  <si>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</si>
  <si>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</si>
  <si>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</si>
  <si>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</si>
  <si>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</si>
  <si>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</si>
  <si>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</si>
  <si>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</si>
  <si>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</si>
  <si>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</si>
  <si>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</si>
  <si>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</si>
  <si>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</si>
  <si>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</si>
  <si>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</si>
  <si>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</si>
  <si>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</si>
  <si>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</si>
  <si>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</si>
  <si>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</si>
  <si>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</si>
  <si>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</si>
  <si>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</si>
  <si>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</si>
  <si>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</si>
  <si>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</si>
  <si>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</si>
  <si>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</si>
  <si>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</si>
  <si>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</si>
  <si>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</si>
  <si>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</si>
  <si>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</si>
  <si>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</si>
  <si>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</si>
  <si>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</si>
  <si>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</si>
  <si>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</si>
  <si>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</si>
  <si>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</si>
  <si>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</si>
  <si>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</si>
  <si>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</si>
  <si>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</si>
  <si>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</si>
  <si>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</si>
  <si>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</si>
  <si>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</si>
  <si>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</si>
  <si>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</si>
  <si>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</si>
  <si>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</si>
  <si>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</si>
  <si>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</si>
  <si>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</si>
  <si>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</si>
  <si>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</si>
  <si>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</si>
  <si>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</si>
  <si>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</si>
  <si>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</si>
  <si>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</si>
  <si>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</si>
  <si>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</si>
  <si>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</si>
  <si>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</si>
  <si>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</si>
  <si>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</si>
  <si>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</si>
  <si>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</si>
  <si>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</si>
  <si>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</si>
  <si>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</si>
  <si>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</si>
  <si>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</si>
  <si>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</si>
  <si>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</si>
  <si>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</si>
  <si>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</si>
  <si>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</si>
  <si>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</si>
  <si>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</si>
  <si>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</si>
  <si>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</si>
  <si>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</si>
  <si>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</si>
  <si>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</si>
  <si>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</si>
  <si>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</si>
  <si>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</si>
  <si>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</si>
  <si>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</si>
  <si>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</si>
  <si>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</si>
  <si>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</si>
  <si>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</si>
  <si>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</si>
  <si>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</si>
  <si>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</si>
  <si>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</si>
  <si>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</si>
  <si>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</si>
  <si>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</si>
  <si>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</si>
  <si>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</si>
  <si>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</si>
  <si>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</si>
  <si>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</si>
  <si>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</si>
  <si>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</si>
  <si>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</si>
  <si>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</si>
  <si>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</si>
  <si>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</si>
  <si>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</si>
  <si>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</si>
  <si>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</si>
  <si>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</si>
  <si>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</si>
  <si>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</si>
  <si>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</si>
  <si>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</si>
  <si>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</si>
  <si>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</si>
  <si>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</si>
  <si>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</si>
  <si>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</si>
  <si>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</si>
  <si>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</si>
  <si>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</si>
  <si>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</si>
  <si>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</si>
  <si>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</si>
  <si>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</si>
  <si>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</si>
  <si>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</si>
  <si>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</si>
  <si>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</si>
  <si>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</si>
  <si>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</si>
  <si>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</si>
  <si>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</si>
  <si>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</si>
  <si>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</si>
  <si>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</si>
  <si>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</si>
  <si>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</si>
  <si>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</si>
  <si>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</si>
  <si>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</si>
  <si>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</si>
  <si>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</si>
  <si>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</si>
  <si>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</si>
  <si>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</si>
  <si>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</si>
  <si>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</si>
  <si>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</si>
  <si>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</si>
  <si>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</si>
  <si>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</si>
  <si>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</si>
  <si>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</si>
  <si>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</si>
  <si>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</si>
  <si>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</si>
  <si>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</si>
  <si>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</si>
  <si>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</si>
  <si>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</si>
  <si>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</si>
  <si>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</si>
  <si>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</si>
  <si>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</si>
  <si>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</si>
  <si>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</si>
  <si>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</si>
  <si>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</si>
  <si>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</si>
  <si>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</si>
  <si>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</si>
  <si>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</si>
  <si>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</si>
  <si>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</si>
  <si>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</si>
  <si>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</si>
  <si>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</si>
  <si>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</si>
  <si>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</si>
  <si>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</si>
  <si>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</si>
  <si>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</si>
  <si>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</si>
  <si>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</si>
  <si>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</si>
  <si>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</si>
  <si>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</si>
  <si>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</si>
  <si>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</si>
  <si>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</si>
  <si>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</si>
  <si>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</si>
  <si>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</si>
  <si>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</si>
  <si>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</si>
  <si>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</si>
  <si>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</si>
  <si>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</si>
  <si>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</si>
  <si>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</si>
  <si>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</si>
  <si>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</si>
  <si>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</si>
  <si>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</si>
  <si>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</si>
  <si>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</si>
  <si>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</si>
  <si>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</si>
  <si>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</si>
  <si>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</si>
  <si>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</si>
  <si>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</si>
  <si>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</si>
  <si>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</si>
  <si>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</si>
  <si>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</si>
  <si>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</si>
  <si>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</si>
  <si>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</si>
  <si>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</si>
  <si>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</si>
  <si>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</si>
  <si>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</si>
  <si>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</si>
  <si>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</si>
  <si>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</si>
  <si>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</si>
  <si>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</si>
  <si>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</si>
  <si>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</si>
  <si>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</si>
  <si>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</si>
  <si>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</si>
  <si>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</si>
  <si>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</si>
  <si>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</si>
  <si>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</si>
  <si>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</si>
  <si>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</si>
  <si>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</si>
  <si>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</si>
  <si>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</si>
  <si>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</si>
  <si>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</si>
  <si>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</si>
  <si>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</si>
  <si>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</si>
  <si>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</si>
  <si>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</si>
  <si>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</si>
  <si>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</si>
  <si>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</si>
  <si>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</si>
  <si>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</si>
  <si>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</si>
  <si>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</si>
  <si>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</si>
  <si>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</si>
  <si>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</si>
  <si>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</si>
  <si>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</si>
  <si>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</si>
  <si>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</si>
  <si>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</si>
  <si>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</si>
  <si>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</si>
  <si>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</si>
  <si>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</si>
  <si>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</si>
  <si>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</si>
  <si>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</si>
  <si>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</si>
  <si>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</si>
  <si>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</si>
  <si>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</si>
  <si>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</si>
  <si>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</si>
  <si>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</si>
  <si>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</si>
  <si>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</si>
  <si>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</si>
  <si>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</si>
  <si>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</si>
  <si>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</si>
  <si>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</si>
  <si>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</si>
  <si>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</si>
  <si>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</si>
  <si>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</si>
  <si>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</si>
  <si>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</si>
  <si>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</si>
  <si>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</si>
  <si>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</si>
  <si>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</si>
  <si>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</si>
  <si>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</si>
  <si>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</si>
  <si>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</si>
  <si>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</si>
  <si>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</si>
  <si>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</si>
  <si>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</si>
  <si>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</si>
  <si>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</si>
  <si>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</si>
  <si>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</si>
  <si>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</si>
  <si>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</si>
  <si>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</si>
  <si>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</si>
  <si>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</si>
  <si>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</si>
  <si>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</si>
  <si>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</si>
  <si>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</si>
  <si>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</si>
  <si>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</si>
  <si>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</si>
  <si>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</si>
  <si>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</si>
  <si>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</si>
  <si>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</si>
  <si>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</si>
  <si>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</si>
  <si>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</si>
  <si>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</si>
  <si>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</si>
  <si>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</si>
  <si>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</si>
  <si>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</si>
  <si>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</si>
  <si>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</si>
  <si>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</si>
  <si>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</si>
  <si>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</si>
  <si>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</si>
  <si>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</si>
  <si>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</si>
  <si>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</si>
  <si>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</si>
  <si>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</si>
  <si>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</si>
  <si>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</si>
  <si>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</si>
  <si>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</si>
  <si>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</si>
  <si>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</si>
  <si>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</si>
  <si>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</si>
  <si>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</si>
  <si>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</si>
  <si>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</si>
  <si>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</si>
  <si>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</si>
  <si>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</si>
  <si>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</si>
  <si>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</si>
  <si>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</si>
  <si>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</si>
  <si>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</si>
  <si>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</si>
  <si>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</si>
  <si>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</si>
  <si>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</si>
  <si>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</si>
  <si>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</si>
  <si>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</si>
  <si>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</si>
  <si>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</si>
  <si>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</si>
  <si>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</si>
  <si>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</si>
  <si>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</si>
  <si>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</si>
  <si>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</si>
  <si>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</si>
  <si>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</si>
  <si>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</si>
  <si>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</si>
  <si>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</si>
  <si>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</si>
  <si>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</si>
  <si>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</si>
  <si>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</si>
  <si>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</si>
  <si>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</si>
  <si>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</si>
  <si>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</si>
  <si>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</si>
  <si>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</si>
  <si>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</si>
  <si>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</si>
  <si>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</si>
  <si>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</si>
  <si>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</si>
  <si>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</si>
  <si>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</si>
  <si>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</si>
  <si>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</si>
  <si>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</si>
  <si>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</si>
  <si>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</si>
  <si>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</si>
  <si>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</si>
  <si>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</si>
  <si>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</si>
  <si>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</si>
  <si>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</si>
  <si>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</si>
  <si>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</si>
  <si>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</si>
  <si>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</si>
  <si>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</si>
  <si>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</si>
  <si>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</si>
  <si>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</si>
  <si>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</si>
  <si>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</si>
  <si>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</si>
  <si>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</si>
  <si>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</si>
  <si>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</si>
  <si>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</si>
  <si>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</si>
  <si>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</si>
  <si>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</si>
  <si>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</si>
  <si>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</si>
  <si>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</si>
  <si>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</si>
  <si>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</si>
  <si>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</si>
  <si>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</si>
  <si>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</si>
  <si>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</si>
  <si>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</si>
  <si>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</si>
  <si>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</si>
  <si>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</si>
  <si>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</si>
  <si>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</si>
  <si>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</si>
  <si>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</si>
  <si>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</si>
  <si>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</si>
  <si>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</si>
  <si>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</si>
  <si>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</si>
  <si>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</si>
  <si>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</si>
  <si>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</si>
  <si>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</si>
  <si>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</si>
  <si>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</si>
  <si>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</si>
  <si>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</si>
  <si>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</si>
  <si>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</si>
  <si>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</si>
  <si>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</si>
  <si>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</si>
  <si>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</si>
  <si>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</si>
  <si>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</si>
  <si>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</si>
  <si>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</si>
  <si>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</si>
  <si>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</si>
  <si>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</si>
  <si>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</si>
  <si>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</si>
  <si>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</si>
  <si>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</si>
  <si>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</si>
  <si>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</si>
  <si>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</si>
  <si>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</si>
  <si>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</si>
  <si>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</si>
  <si>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</si>
  <si>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</si>
  <si>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</si>
  <si>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</si>
  <si>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</si>
  <si>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</si>
  <si>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</si>
  <si>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</si>
  <si>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</si>
  <si>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</si>
  <si>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</si>
  <si>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</si>
  <si>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</si>
  <si>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</si>
  <si>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</si>
  <si>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</si>
  <si>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</si>
  <si>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</si>
  <si>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</si>
  <si>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</si>
  <si>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</si>
  <si>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</si>
  <si>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</si>
  <si>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</si>
  <si>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</si>
  <si>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</si>
  <si>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</si>
  <si>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</si>
  <si>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</si>
  <si>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</si>
  <si>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</si>
  <si>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</si>
  <si>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</si>
  <si>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</si>
  <si>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</si>
  <si>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</si>
  <si>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</si>
  <si>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</si>
  <si>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</si>
  <si>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</si>
  <si>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</si>
  <si>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</si>
  <si>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</si>
  <si>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</si>
  <si>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</si>
  <si>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</si>
  <si>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</si>
  <si>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</si>
  <si>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</si>
  <si>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</si>
  <si>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</si>
  <si>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</si>
  <si>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</si>
  <si>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</si>
  <si>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</si>
  <si>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</si>
  <si>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</si>
  <si>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</si>
  <si>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</si>
  <si>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</si>
  <si>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</si>
  <si>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</si>
  <si>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</si>
  <si>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</si>
  <si>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</si>
  <si>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</si>
  <si>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</si>
  <si>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</si>
  <si>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</si>
  <si>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</si>
  <si>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</si>
  <si>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</si>
  <si>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</si>
  <si>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</si>
  <si>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</si>
  <si>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</si>
  <si>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</si>
  <si>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</si>
  <si>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</si>
  <si>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</si>
  <si>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</si>
  <si>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</si>
  <si>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</si>
  <si>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</si>
  <si>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</si>
  <si>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</si>
  <si>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</si>
  <si>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</si>
  <si>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</si>
  <si>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</si>
  <si>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</si>
  <si>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</si>
  <si>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</si>
  <si>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</si>
  <si>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</si>
  <si>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</si>
  <si>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</si>
  <si>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</si>
  <si>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</si>
  <si>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</si>
  <si>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</si>
  <si>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</si>
  <si>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</si>
  <si>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</si>
  <si>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</si>
  <si>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</si>
  <si>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</si>
  <si>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</si>
  <si>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</si>
  <si>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</si>
  <si>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</si>
  <si>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</si>
  <si>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</si>
  <si>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</si>
  <si>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</si>
  <si>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</si>
  <si>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</si>
  <si>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</si>
  <si>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</si>
  <si>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</si>
  <si>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</si>
  <si>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</si>
  <si>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</si>
  <si>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</si>
  <si>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</si>
  <si>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</si>
  <si>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</si>
  <si>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</si>
  <si>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</si>
  <si>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</si>
  <si>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</si>
  <si>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</si>
  <si>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</si>
  <si>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</si>
  <si>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</si>
  <si>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</si>
  <si>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</si>
  <si>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</si>
  <si>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</si>
  <si>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</si>
  <si>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</si>
  <si>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</si>
  <si>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</si>
  <si>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</si>
  <si>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</si>
  <si>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</si>
  <si>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</si>
  <si>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</si>
  <si>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</si>
  <si>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</si>
  <si>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</si>
  <si>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</si>
  <si>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</si>
  <si>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</si>
  <si>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</si>
  <si>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</si>
  <si>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</si>
  <si>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</si>
  <si>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</si>
  <si>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</si>
  <si>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</si>
  <si>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</si>
  <si>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</si>
  <si>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</si>
  <si>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</si>
  <si>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</si>
  <si>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</si>
  <si>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</si>
  <si>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</si>
  <si>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</si>
  <si>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</si>
  <si>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</si>
  <si>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</si>
  <si>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</si>
  <si>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</si>
  <si>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</si>
  <si>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</si>
  <si>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</si>
  <si>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</si>
  <si>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</si>
  <si>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</si>
  <si>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</si>
  <si>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</si>
  <si>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</si>
  <si>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</si>
  <si>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</si>
  <si>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</si>
  <si>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</si>
  <si>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</si>
  <si>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</si>
  <si>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</si>
  <si>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</si>
  <si>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</si>
  <si>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</si>
  <si>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</si>
  <si>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</si>
  <si>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</si>
  <si>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</si>
  <si>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</si>
  <si>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</si>
  <si>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</si>
  <si>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</si>
  <si>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</si>
  <si>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</si>
  <si>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</si>
  <si>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</si>
  <si>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</si>
  <si>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</si>
  <si>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</si>
  <si>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</si>
  <si>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</si>
  <si>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</si>
  <si>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</si>
  <si>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</si>
  <si>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</si>
  <si>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</si>
  <si>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</si>
  <si>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</si>
  <si>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</si>
  <si>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</si>
  <si>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</si>
  <si>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</si>
  <si>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</si>
  <si>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</si>
  <si>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</si>
  <si>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</si>
  <si>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</si>
  <si>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</si>
  <si>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</si>
  <si>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</si>
  <si>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</si>
  <si>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</si>
  <si>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</si>
  <si>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</si>
  <si>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</si>
  <si>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</si>
  <si>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</si>
  <si>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</si>
  <si>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</si>
  <si>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</si>
  <si>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</si>
  <si>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</si>
  <si>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</si>
  <si>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</si>
  <si>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</si>
  <si>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</si>
  <si>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</si>
  <si>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</si>
  <si>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</si>
  <si>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</si>
  <si>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</si>
  <si>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</si>
  <si>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</si>
  <si>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</si>
  <si>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</si>
  <si>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</si>
  <si>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</si>
  <si>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</si>
  <si>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</si>
  <si>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</si>
  <si>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</si>
  <si>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</si>
  <si>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</si>
  <si>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</si>
  <si>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</si>
  <si>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</si>
  <si>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</si>
  <si>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</si>
  <si>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</si>
  <si>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</si>
  <si>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</si>
  <si>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</si>
  <si>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</si>
  <si>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</si>
  <si>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</si>
  <si>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</si>
  <si>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</si>
  <si>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</si>
  <si>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</si>
  <si>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</si>
  <si>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</si>
  <si>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</si>
  <si>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</si>
  <si>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</si>
  <si>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</si>
  <si>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</si>
  <si>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</si>
  <si>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</si>
  <si>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</si>
  <si>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</si>
  <si>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</si>
  <si>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</si>
  <si>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</si>
  <si>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</si>
  <si>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</si>
  <si>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</si>
  <si>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</si>
  <si>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</si>
  <si>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</si>
  <si>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</si>
  <si>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</si>
  <si>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</si>
  <si>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</si>
  <si>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</si>
  <si>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</si>
  <si>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</si>
  <si>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</si>
  <si>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</si>
  <si>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</si>
  <si>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</si>
  <si>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</si>
  <si>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</si>
  <si>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</si>
  <si>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</si>
  <si>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</si>
  <si>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</si>
  <si>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</si>
  <si>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</si>
  <si>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</si>
  <si>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</si>
  <si>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</si>
  <si>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</si>
  <si>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</si>
  <si>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</si>
  <si>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</si>
  <si>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</si>
  <si>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</si>
  <si>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</si>
  <si>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</si>
  <si>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</si>
  <si>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</si>
  <si>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</si>
  <si>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</si>
  <si>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</si>
  <si>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</si>
  <si>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</si>
  <si>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</si>
  <si>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</si>
  <si>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</si>
  <si>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</si>
  <si>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</si>
  <si>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</si>
  <si>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</si>
  <si>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</si>
  <si>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</si>
  <si>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</si>
  <si>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</si>
  <si>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</si>
  <si>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</si>
  <si>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</si>
  <si>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</si>
  <si>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</si>
  <si>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</si>
  <si>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</si>
  <si>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</si>
  <si>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</si>
  <si>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</si>
  <si>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</si>
  <si>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</si>
  <si>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</si>
  <si>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</si>
  <si>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</si>
  <si>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</si>
  <si>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</si>
  <si>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</si>
  <si>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</si>
  <si>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</si>
  <si>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</si>
  <si>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</si>
  <si>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</si>
  <si>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</si>
  <si>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</si>
  <si>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</si>
  <si>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</si>
  <si>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</si>
  <si>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</si>
  <si>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</si>
  <si>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</si>
  <si>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</si>
  <si>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</si>
  <si>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</si>
  <si>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</si>
  <si>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</si>
  <si>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</si>
  <si>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</si>
  <si>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</si>
  <si>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</si>
  <si>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</si>
  <si>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</si>
  <si>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</si>
  <si>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</si>
  <si>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</si>
  <si>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</si>
  <si>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</si>
  <si>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</si>
  <si>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</si>
  <si>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</si>
  <si>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</si>
  <si>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</si>
  <si>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</si>
  <si>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</si>
  <si>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</si>
  <si>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</si>
  <si>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</si>
  <si>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</si>
  <si>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</si>
  <si>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</si>
  <si>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</si>
  <si>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</si>
  <si>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</si>
  <si>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</si>
  <si>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</si>
  <si>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</si>
  <si>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</si>
  <si>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</si>
  <si>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</si>
  <si>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</si>
  <si>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</si>
  <si>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</si>
  <si>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</si>
  <si>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</si>
  <si>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</si>
  <si>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</si>
  <si>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</si>
  <si>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</si>
  <si>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</si>
  <si>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</si>
  <si>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</si>
  <si>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</si>
  <si>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</si>
  <si>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</si>
  <si>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</si>
  <si>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</si>
  <si>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</si>
  <si>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</si>
  <si>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</si>
  <si>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</si>
  <si>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</si>
  <si>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</si>
  <si>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</si>
  <si>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</si>
  <si>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</si>
  <si>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</si>
  <si>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</si>
  <si>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</si>
  <si>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</si>
  <si>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</si>
  <si>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</si>
  <si>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</si>
  <si>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</si>
  <si>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</si>
  <si>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</si>
  <si>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</si>
  <si>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</si>
  <si>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</si>
  <si>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</si>
  <si>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</si>
  <si>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</si>
  <si>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</si>
  <si>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</si>
  <si>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</si>
  <si>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</si>
  <si>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</si>
  <si>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</si>
  <si>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</si>
  <si>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</si>
  <si>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</si>
  <si>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</si>
  <si>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</si>
  <si>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</si>
  <si>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</si>
  <si>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</si>
  <si>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</si>
  <si>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</si>
  <si>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</si>
  <si>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</si>
  <si>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</si>
  <si>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</si>
  <si>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</si>
  <si>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</si>
  <si>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</si>
  <si>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</si>
  <si>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</si>
  <si>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</si>
  <si>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</si>
  <si>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</si>
  <si>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</si>
  <si>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</si>
  <si>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</si>
  <si>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</si>
  <si>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</si>
  <si>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</si>
  <si>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</si>
  <si>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</si>
  <si>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</si>
  <si>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</si>
  <si>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</si>
  <si>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</si>
  <si>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</si>
  <si>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</si>
  <si>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</si>
  <si>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</si>
  <si>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</si>
  <si>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</si>
  <si>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</si>
  <si>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</si>
  <si>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</si>
  <si>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</si>
  <si>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</si>
  <si>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</si>
  <si>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</si>
  <si>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</si>
  <si>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</si>
  <si>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</si>
  <si>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</si>
  <si>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</si>
  <si>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</si>
  <si>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</si>
  <si>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</si>
  <si>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</si>
  <si>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</si>
  <si>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</si>
  <si>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</si>
  <si>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</si>
  <si>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</si>
  <si>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</si>
  <si>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</si>
  <si>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</si>
  <si>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</si>
  <si>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</si>
  <si>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</si>
  <si>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</si>
  <si>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</si>
  <si>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</si>
  <si>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</si>
  <si>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</si>
  <si>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</si>
  <si>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</si>
  <si>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</si>
  <si>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</si>
  <si>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</si>
  <si>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</si>
  <si>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</si>
  <si>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</si>
  <si>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</si>
  <si>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</si>
  <si>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</si>
  <si>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</si>
  <si>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</si>
  <si>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</si>
  <si>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</si>
  <si>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</si>
  <si>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</si>
  <si>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</si>
  <si>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</si>
  <si>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</si>
  <si>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</si>
  <si>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</si>
  <si>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</si>
  <si>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</si>
  <si>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</si>
  <si>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</si>
  <si>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</si>
  <si>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</si>
  <si>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</si>
  <si>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</si>
  <si>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</si>
  <si>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</si>
  <si>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</si>
  <si>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</si>
  <si>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</si>
  <si>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</si>
  <si>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</si>
  <si>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</si>
  <si>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</si>
  <si>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</si>
  <si>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</si>
  <si>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</si>
  <si>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</si>
  <si>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</si>
  <si>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</si>
  <si>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</si>
  <si>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</si>
  <si>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</si>
  <si>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</si>
  <si>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</si>
  <si>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</si>
  <si>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</si>
  <si>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</si>
  <si>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</si>
  <si>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</si>
  <si>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</si>
  <si>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</si>
  <si>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</si>
  <si>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</si>
  <si>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</si>
  <si>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</si>
  <si>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</si>
  <si>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</si>
  <si>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</si>
  <si>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</si>
  <si>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</si>
  <si>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</si>
  <si>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</si>
  <si>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</si>
  <si>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</si>
  <si>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</si>
  <si>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</si>
  <si>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</si>
  <si>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</si>
  <si>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</si>
  <si>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</si>
  <si>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</si>
  <si>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</si>
  <si>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</si>
  <si>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</si>
  <si>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</si>
  <si>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</si>
  <si>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</si>
  <si>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</si>
  <si>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</si>
  <si>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</si>
  <si>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</si>
  <si>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</si>
  <si>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</si>
  <si>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</si>
  <si>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</si>
  <si>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</si>
  <si>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</si>
  <si>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</si>
  <si>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</si>
  <si>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</si>
  <si>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</si>
  <si>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</si>
  <si>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</si>
  <si>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</si>
  <si>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</si>
  <si>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</si>
  <si>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</si>
  <si>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</si>
  <si>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</si>
  <si>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</si>
  <si>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</si>
  <si>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</si>
  <si>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</si>
  <si>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</si>
  <si>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</si>
  <si>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</si>
  <si>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</si>
  <si>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</si>
  <si>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</si>
  <si>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</si>
  <si>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</si>
  <si>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</si>
  <si>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</si>
  <si>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</si>
  <si>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</si>
  <si>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</si>
  <si>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</si>
  <si>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</si>
  <si>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</si>
  <si>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</si>
  <si>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</si>
  <si>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</si>
  <si>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</si>
  <si>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</si>
  <si>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</si>
  <si>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</si>
  <si>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</si>
  <si>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</si>
  <si>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</si>
  <si>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</si>
  <si>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</si>
  <si>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</si>
  <si>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</si>
  <si>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</si>
  <si>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</si>
  <si>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</si>
  <si>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</si>
  <si>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</si>
  <si>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</si>
  <si>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</si>
  <si>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</si>
  <si>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</si>
  <si>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</si>
  <si>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</si>
  <si>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</si>
  <si>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</si>
  <si>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</si>
  <si>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</si>
  <si>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</si>
  <si>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</si>
  <si>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</si>
  <si>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</si>
  <si>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</si>
  <si>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</si>
  <si>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</si>
  <si>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</si>
  <si>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</si>
  <si>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</si>
  <si>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</si>
  <si>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</si>
  <si>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</si>
  <si>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</si>
  <si>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</si>
  <si>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</si>
  <si>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</si>
  <si>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</si>
  <si>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</si>
  <si>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</si>
  <si>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</si>
  <si>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</si>
  <si>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</si>
  <si>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</si>
  <si>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</si>
  <si>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</si>
  <si>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</si>
  <si>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</si>
  <si>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</si>
  <si>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</si>
  <si>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</si>
  <si>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</si>
  <si>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</si>
  <si>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</si>
  <si>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</si>
  <si>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</si>
  <si>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</si>
  <si>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</si>
  <si>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</si>
  <si>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</si>
  <si>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</si>
  <si>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</si>
  <si>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</si>
  <si>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</si>
  <si>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</si>
  <si>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</si>
  <si>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</si>
  <si>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</si>
  <si>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</si>
  <si>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</si>
  <si>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</si>
  <si>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</si>
  <si>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</si>
  <si>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</si>
  <si>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</si>
  <si>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</si>
  <si>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</si>
  <si>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</si>
  <si>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</si>
  <si>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</si>
  <si>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</si>
  <si>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</si>
  <si>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</si>
  <si>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</si>
  <si>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</si>
  <si>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</si>
  <si>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</si>
  <si>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</si>
  <si>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</si>
  <si>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</si>
  <si>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</si>
  <si>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</si>
  <si>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</si>
  <si>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</si>
  <si>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</si>
  <si>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</si>
  <si>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</si>
  <si>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</si>
  <si>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</si>
  <si>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</si>
  <si>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</si>
  <si>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</si>
  <si>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</si>
  <si>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</si>
  <si>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</si>
  <si>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</si>
  <si>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</si>
  <si>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</si>
  <si>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</si>
  <si>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</si>
  <si>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</si>
  <si>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</si>
  <si>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</si>
  <si>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</si>
  <si>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</si>
  <si>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</si>
  <si>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</si>
  <si>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</si>
  <si>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</si>
  <si>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</si>
  <si>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</si>
  <si>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</si>
  <si>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</si>
  <si>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</si>
  <si>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</si>
  <si>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</si>
  <si>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</si>
  <si>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</si>
  <si>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</si>
  <si>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</si>
  <si>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</si>
  <si>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</si>
  <si>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</si>
  <si>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</si>
  <si>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</si>
  <si>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</si>
  <si>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</si>
  <si>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</si>
  <si>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</si>
  <si>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</si>
  <si>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</si>
  <si>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</si>
  <si>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</si>
  <si>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</si>
  <si>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</si>
  <si>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</si>
  <si>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</si>
  <si>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</si>
  <si>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</si>
  <si>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</si>
  <si>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</si>
  <si>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</si>
  <si>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</si>
  <si>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</si>
  <si>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</si>
  <si>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</si>
  <si>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</si>
  <si>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</si>
  <si>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</si>
  <si>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</si>
  <si>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</si>
  <si>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</si>
  <si>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</si>
  <si>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</si>
  <si>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</si>
  <si>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</si>
  <si>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</si>
  <si>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</si>
  <si>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</si>
  <si>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</si>
  <si>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</si>
  <si>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</si>
  <si>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</si>
  <si>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</si>
  <si>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</si>
  <si>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</si>
  <si>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</si>
  <si>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</si>
  <si>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</si>
  <si>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</si>
  <si>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</si>
  <si>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</si>
  <si>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</si>
  <si>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</si>
  <si>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</si>
  <si>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</si>
  <si>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</si>
  <si>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</si>
  <si>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</si>
  <si>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</si>
  <si>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</si>
  <si>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</si>
  <si>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</si>
  <si>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</si>
  <si>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</si>
  <si>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</si>
  <si>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</si>
  <si>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</si>
  <si>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</si>
  <si>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</si>
  <si>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</si>
  <si>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</si>
  <si>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</si>
  <si>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</si>
  <si>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</si>
  <si>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</si>
  <si>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</si>
  <si>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</si>
  <si>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</si>
  <si>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</si>
  <si>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</si>
  <si>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</si>
  <si>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</si>
  <si>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</si>
  <si>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</si>
  <si>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</si>
  <si>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</si>
  <si>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</si>
  <si>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</si>
  <si>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</si>
  <si>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</si>
  <si>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</si>
  <si>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</si>
  <si>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</si>
  <si>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</si>
  <si>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</si>
  <si>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</si>
  <si>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</si>
  <si>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</si>
  <si>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</si>
  <si>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</si>
  <si>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</si>
  <si>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</si>
  <si>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</si>
  <si>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</si>
  <si>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</si>
  <si>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</si>
  <si>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</si>
  <si>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</si>
  <si>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</si>
  <si>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</si>
  <si>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</si>
  <si>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</si>
  <si>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</si>
  <si>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</si>
  <si>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</si>
  <si>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</si>
  <si>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</si>
  <si>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</si>
  <si>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</si>
  <si>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</si>
  <si>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</si>
  <si>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</si>
  <si>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</si>
  <si>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</si>
  <si>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</si>
  <si>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</si>
  <si>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</si>
  <si>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</si>
  <si>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</si>
  <si>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</si>
  <si>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</si>
  <si>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</si>
  <si>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</si>
  <si>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</si>
  <si>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</si>
  <si>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</si>
  <si>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</si>
  <si>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</si>
  <si>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</si>
  <si>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</si>
  <si>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</si>
  <si>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</si>
  <si>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</si>
  <si>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</si>
  <si>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</si>
  <si>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</si>
  <si>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</si>
  <si>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</si>
  <si>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</si>
  <si>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</si>
  <si>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</si>
  <si>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</si>
  <si>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</si>
  <si>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</si>
  <si>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</si>
  <si>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</si>
  <si>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</si>
  <si>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</si>
  <si>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</si>
  <si>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</si>
  <si>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</si>
  <si>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</si>
  <si>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</si>
  <si>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</si>
  <si>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</si>
  <si>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</si>
  <si>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</si>
  <si>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</si>
  <si>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</si>
  <si>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</si>
  <si>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</si>
  <si>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</si>
  <si>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</si>
  <si>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</si>
  <si>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</si>
  <si>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</si>
  <si>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</si>
  <si>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</si>
  <si>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</si>
  <si>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</si>
  <si>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</si>
  <si>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</si>
  <si>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</si>
  <si>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</si>
  <si>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</si>
  <si>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</si>
  <si>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</si>
  <si>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</si>
  <si>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</si>
  <si>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</si>
  <si>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</si>
  <si>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</si>
  <si>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</si>
  <si>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</si>
  <si>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</si>
  <si>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</si>
  <si>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</si>
  <si>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</si>
  <si>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</si>
  <si>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</si>
  <si>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</si>
  <si>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</si>
  <si>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</si>
  <si>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</si>
  <si>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</si>
  <si>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</si>
  <si>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</si>
  <si>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</si>
  <si>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</si>
  <si>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</si>
  <si>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</si>
  <si>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</si>
  <si>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</si>
  <si>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</si>
  <si>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</si>
  <si>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</si>
  <si>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</si>
  <si>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</si>
  <si>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</si>
  <si>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</si>
  <si>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</si>
  <si>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</si>
  <si>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</si>
  <si>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</si>
  <si>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</si>
  <si>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</si>
  <si>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</si>
  <si>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</si>
  <si>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</si>
  <si>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</si>
  <si>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</si>
  <si>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</si>
  <si>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</si>
  <si>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</si>
  <si>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</si>
  <si>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</si>
  <si>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</si>
  <si>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</si>
  <si>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</si>
  <si>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</si>
  <si>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</si>
  <si>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</si>
  <si>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</si>
  <si>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</si>
  <si>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</si>
  <si>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</si>
  <si>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</si>
  <si>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</si>
  <si>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</si>
  <si>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</si>
  <si>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</si>
  <si>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</si>
  <si>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</si>
  <si>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</si>
  <si>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</si>
  <si>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</si>
  <si>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</si>
  <si>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</si>
  <si>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</si>
  <si>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</si>
  <si>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</si>
  <si>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</si>
  <si>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</si>
  <si>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</si>
  <si>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</si>
  <si>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</si>
  <si>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</si>
  <si>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</si>
  <si>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</si>
  <si>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</si>
  <si>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</si>
  <si>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</si>
  <si>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</si>
  <si>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</si>
  <si>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</si>
  <si>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</si>
  <si>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</si>
  <si>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</si>
  <si>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</si>
  <si>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</si>
  <si>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</si>
  <si>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</si>
  <si>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</si>
  <si>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</si>
  <si>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</si>
  <si>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</si>
  <si>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</si>
  <si>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</si>
  <si>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</si>
  <si>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</si>
  <si>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</si>
  <si>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</si>
  <si>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</si>
  <si>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</si>
  <si>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</si>
  <si>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</si>
  <si>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</si>
  <si>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</si>
  <si>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</si>
  <si>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</si>
  <si>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</si>
  <si>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</si>
  <si>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</si>
  <si>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</si>
  <si>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</si>
  <si>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</si>
  <si>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</si>
  <si>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</si>
  <si>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</si>
  <si>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</si>
  <si>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</si>
  <si>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</si>
  <si>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</si>
  <si>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</si>
  <si>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</si>
  <si>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</si>
  <si>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</si>
  <si>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</si>
  <si>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</si>
  <si>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</si>
  <si>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</si>
  <si>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</si>
  <si>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</si>
  <si>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</si>
  <si>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</si>
  <si>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</si>
  <si>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</si>
  <si>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</si>
  <si>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</si>
  <si>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</si>
  <si>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</si>
  <si>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</si>
  <si>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</si>
  <si>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</si>
  <si>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</si>
  <si>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</si>
  <si>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</si>
  <si>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</si>
  <si>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</si>
  <si>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</si>
  <si>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</si>
  <si>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</si>
  <si>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</si>
  <si>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</si>
  <si>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</si>
  <si>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</si>
  <si>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</si>
  <si>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</si>
  <si>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</si>
  <si>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</si>
  <si>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</si>
  <si>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</si>
  <si>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</si>
  <si>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</si>
  <si>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</si>
  <si>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</si>
  <si>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</si>
  <si>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</si>
  <si>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</si>
  <si>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</si>
  <si>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</si>
  <si>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</si>
  <si>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</si>
  <si>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</si>
  <si>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</si>
  <si>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</si>
  <si>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</si>
  <si>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</si>
  <si>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</si>
  <si>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</si>
  <si>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</si>
  <si>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</si>
  <si>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</si>
  <si>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</si>
  <si>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</si>
  <si>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</si>
  <si>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</si>
  <si>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</si>
  <si>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</si>
  <si>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</si>
  <si>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</si>
  <si>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</si>
  <si>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</si>
  <si>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</si>
  <si>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</si>
  <si>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</si>
  <si>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</si>
  <si>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</si>
  <si>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</si>
  <si>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</si>
  <si>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</si>
  <si>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</si>
  <si>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</si>
  <si>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</si>
  <si>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</si>
  <si>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</si>
  <si>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</si>
  <si>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</si>
  <si>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</si>
  <si>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</si>
  <si>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</si>
  <si>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</si>
  <si>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</si>
  <si>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</si>
  <si>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</si>
  <si>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</si>
  <si>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</si>
  <si>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</si>
  <si>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</si>
  <si>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</si>
  <si>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</si>
  <si>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</si>
  <si>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</si>
  <si>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</si>
  <si>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</si>
  <si>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</si>
  <si>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</si>
  <si>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</si>
  <si>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</si>
  <si>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</si>
  <si>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</si>
  <si>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</si>
  <si>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</si>
  <si>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</si>
  <si>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</si>
  <si>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</si>
  <si>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</si>
  <si>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</si>
  <si>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</si>
  <si>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</si>
  <si>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</si>
  <si>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</si>
  <si>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</si>
  <si>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</si>
  <si>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</si>
  <si>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</si>
  <si>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</si>
  <si>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</si>
  <si>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</si>
  <si>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</si>
  <si>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</si>
  <si>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</si>
  <si>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</si>
  <si>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</si>
  <si>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</si>
  <si>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</si>
  <si>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</si>
  <si>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</si>
  <si>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</si>
  <si>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</si>
  <si>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</si>
  <si>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</si>
  <si>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</si>
  <si>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</si>
  <si>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</si>
  <si>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</si>
  <si>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</si>
  <si>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</si>
  <si>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</si>
  <si>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</si>
  <si>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</si>
  <si>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</si>
  <si>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</si>
  <si>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</si>
  <si>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</si>
  <si>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</si>
  <si>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</si>
  <si>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</si>
  <si>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</si>
  <si>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</si>
  <si>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</si>
  <si>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</si>
  <si>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</si>
  <si>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</si>
  <si>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</si>
  <si>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</si>
  <si>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</si>
  <si>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</si>
  <si>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</si>
  <si>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</si>
  <si>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</si>
  <si>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</si>
  <si>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</si>
  <si>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</si>
  <si>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</si>
  <si>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</si>
  <si>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</si>
  <si>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</si>
  <si>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</si>
  <si>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</si>
  <si>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</si>
  <si>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</si>
  <si>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</si>
  <si>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</si>
  <si>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</si>
  <si>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</si>
  <si>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</si>
  <si>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</si>
  <si>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</si>
  <si>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</si>
  <si>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</si>
  <si>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</si>
  <si>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</si>
  <si>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</si>
  <si>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</si>
  <si>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</si>
  <si>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</si>
  <si>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</si>
  <si>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</si>
  <si>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</si>
  <si>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</si>
  <si>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</si>
  <si>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</si>
  <si>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</si>
  <si>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</si>
  <si>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</si>
  <si>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</si>
  <si>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</si>
  <si>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</si>
  <si>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</si>
  <si>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</si>
  <si>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</si>
  <si>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</si>
  <si>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</si>
  <si>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</si>
  <si>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</si>
  <si>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</si>
  <si>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</si>
  <si>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</si>
  <si>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</si>
  <si>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</si>
  <si>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</si>
  <si>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</si>
  <si>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</si>
  <si>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</si>
  <si>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</si>
  <si>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</si>
  <si>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</si>
  <si>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</si>
  <si>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</si>
  <si>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</si>
  <si>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</si>
  <si>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</si>
  <si>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</si>
  <si>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</si>
  <si>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</si>
  <si>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</si>
  <si>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</si>
  <si>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</si>
  <si>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</si>
  <si>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</si>
  <si>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</si>
  <si>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</si>
  <si>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</si>
  <si>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</si>
  <si>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</si>
  <si>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</si>
  <si>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</si>
  <si>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</si>
  <si>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</si>
  <si>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</si>
  <si>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</si>
  <si>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</si>
  <si>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</si>
  <si>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</si>
  <si>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</si>
  <si>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</si>
  <si>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</si>
  <si>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</si>
  <si>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</si>
  <si>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</si>
  <si>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</si>
  <si>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</si>
  <si>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</si>
  <si>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</si>
  <si>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</si>
  <si>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</si>
  <si>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</si>
  <si>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</si>
  <si>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</si>
  <si>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</si>
  <si>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</si>
  <si>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</si>
  <si>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</si>
  <si>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</si>
  <si>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</si>
  <si>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</si>
  <si>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</si>
  <si>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</si>
  <si>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</si>
  <si>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</si>
  <si>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</si>
  <si>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</si>
  <si>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</si>
  <si>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</si>
  <si>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</si>
  <si>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</si>
  <si>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</si>
  <si>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</si>
  <si>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</si>
  <si>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</si>
  <si>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</si>
  <si>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</si>
  <si>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</si>
  <si>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</si>
  <si>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</si>
  <si>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</si>
  <si>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</si>
  <si>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</si>
  <si>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</si>
  <si>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</si>
  <si>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</si>
  <si>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</si>
  <si>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</si>
  <si>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</si>
  <si>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</si>
  <si>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</si>
  <si>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</si>
  <si>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</si>
  <si>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</si>
  <si>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</si>
  <si>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</si>
  <si>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</si>
  <si>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</si>
  <si>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</si>
  <si>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</si>
  <si>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</si>
  <si>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</si>
  <si>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</si>
  <si>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</si>
  <si>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</si>
  <si>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</si>
  <si>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</si>
  <si>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</si>
  <si>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</si>
  <si>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</si>
  <si>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</si>
  <si>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</si>
  <si>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</si>
  <si>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</si>
  <si>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</si>
  <si>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</si>
  <si>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</si>
  <si>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</si>
  <si>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</si>
  <si>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</si>
  <si>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</si>
  <si>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</si>
  <si>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</si>
  <si>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</si>
  <si>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</si>
  <si>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</si>
  <si>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</si>
  <si>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</si>
  <si>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</si>
  <si>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</si>
  <si>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</si>
  <si>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</si>
  <si>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</si>
  <si>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</si>
  <si>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</si>
  <si>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</si>
  <si>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</si>
  <si>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</si>
  <si>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</si>
  <si>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</si>
  <si>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</si>
  <si>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</si>
  <si>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</si>
  <si>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</si>
  <si>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</si>
  <si>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</si>
  <si>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</si>
  <si>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</si>
  <si>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</si>
  <si>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</si>
  <si>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</si>
  <si>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</si>
  <si>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</si>
  <si>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</si>
  <si>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</si>
  <si>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</si>
  <si>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</si>
  <si>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</si>
  <si>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</si>
  <si>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</si>
  <si>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</si>
  <si>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</si>
  <si>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</si>
  <si>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</si>
  <si>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</si>
  <si>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</si>
  <si>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</si>
  <si>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</si>
  <si>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</si>
  <si>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</si>
  <si>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</si>
  <si>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</si>
  <si>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</si>
  <si>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</si>
  <si>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</si>
  <si>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</si>
  <si>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</si>
  <si>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</si>
  <si>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</si>
  <si>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</si>
  <si>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</si>
  <si>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</si>
  <si>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</si>
  <si>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</si>
  <si>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</si>
  <si>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</si>
  <si>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</si>
  <si>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</si>
  <si>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</si>
  <si>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</si>
  <si>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</si>
  <si>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</si>
  <si>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</si>
  <si>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</si>
  <si>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</si>
  <si>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</si>
  <si>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</si>
  <si>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</si>
  <si>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</si>
  <si>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</si>
  <si>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</si>
  <si>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</si>
  <si>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</si>
  <si>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</si>
  <si>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</si>
  <si>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</si>
  <si>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</si>
  <si>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</si>
  <si>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</si>
  <si>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</si>
  <si>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</si>
  <si>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</si>
  <si>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</si>
  <si>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</si>
  <si>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</si>
  <si>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</si>
  <si>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</si>
  <si>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</si>
  <si>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</si>
  <si>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</si>
  <si>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</si>
  <si>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</si>
  <si>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</si>
  <si>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</si>
  <si>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</si>
  <si>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</si>
  <si>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</si>
  <si>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</si>
  <si>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</si>
  <si>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</si>
  <si>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</si>
  <si>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</si>
  <si>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</si>
  <si>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</si>
  <si>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</si>
  <si>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</si>
  <si>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</si>
  <si>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</si>
  <si>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</si>
  <si>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</si>
  <si>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</si>
  <si>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</si>
  <si>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</si>
  <si>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</si>
  <si>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</si>
  <si>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</si>
  <si>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</si>
  <si>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</si>
  <si>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</si>
  <si>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</si>
  <si>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</si>
  <si>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</si>
  <si>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</si>
  <si>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</si>
  <si>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</si>
  <si>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</si>
  <si>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</si>
  <si>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</si>
  <si>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</si>
  <si>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</si>
  <si>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</si>
  <si>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</si>
  <si>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</si>
  <si>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</si>
  <si>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</si>
  <si>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</si>
  <si>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</si>
  <si>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</si>
  <si>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</si>
  <si>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</si>
  <si>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</si>
  <si>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</si>
  <si>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</si>
  <si>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</si>
  <si>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</si>
  <si>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</si>
  <si>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</si>
  <si>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</si>
  <si>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</si>
  <si>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</si>
  <si>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</si>
  <si>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</si>
  <si>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</si>
  <si>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</si>
  <si>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</si>
  <si>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</si>
  <si>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</si>
  <si>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</si>
  <si>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</si>
  <si>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</si>
  <si>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</si>
  <si>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</si>
  <si>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</si>
  <si>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</si>
  <si>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</si>
  <si>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</si>
  <si>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</si>
  <si>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</si>
  <si>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</si>
  <si>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</si>
  <si>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</si>
  <si>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</si>
  <si>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</si>
  <si>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</si>
  <si>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</si>
  <si>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</si>
  <si>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</si>
  <si>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</si>
  <si>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</si>
  <si>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</si>
  <si>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</si>
  <si>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</si>
  <si>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</si>
  <si>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</si>
  <si>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</si>
  <si>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</si>
  <si>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</si>
  <si>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</si>
  <si>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</si>
  <si>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</si>
  <si>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</si>
  <si>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</si>
  <si>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</si>
  <si>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</si>
  <si>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</si>
  <si>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</si>
  <si>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</si>
  <si>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</si>
  <si>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</si>
  <si>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</si>
  <si>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</si>
  <si>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</si>
  <si>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</si>
  <si>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</si>
  <si>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</si>
  <si>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</si>
  <si>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</si>
  <si>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</si>
  <si>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</si>
  <si>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</si>
  <si>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</si>
  <si>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</si>
  <si>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</si>
  <si>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</si>
  <si>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</si>
  <si>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</si>
  <si>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</si>
  <si>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</si>
  <si>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</si>
  <si>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</si>
  <si>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</si>
  <si>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</si>
  <si>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</si>
  <si>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</si>
  <si>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</si>
  <si>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</si>
  <si>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</si>
  <si>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</si>
  <si>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</si>
  <si>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</si>
  <si>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</si>
  <si>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</si>
  <si>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</si>
  <si>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</si>
  <si>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</si>
  <si>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</si>
  <si>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</si>
  <si>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</si>
  <si>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</si>
  <si>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</si>
  <si>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</si>
  <si>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</si>
  <si>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</si>
  <si>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</si>
  <si>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</si>
  <si>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</si>
  <si>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</si>
  <si>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</si>
  <si>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</si>
  <si>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</si>
  <si>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</si>
  <si>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</si>
  <si>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</si>
  <si>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</si>
  <si>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</si>
  <si>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</si>
  <si>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</si>
  <si>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</si>
  <si>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</si>
  <si>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</si>
  <si>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</si>
  <si>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</si>
  <si>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</si>
  <si>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</si>
  <si>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</si>
  <si>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</si>
  <si>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</si>
  <si>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</si>
  <si>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</si>
  <si>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</si>
  <si>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</si>
  <si>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</si>
  <si>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</si>
  <si>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</si>
  <si>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</si>
  <si>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</si>
  <si>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</si>
  <si>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</si>
  <si>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</si>
  <si>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</si>
  <si>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</si>
  <si>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</si>
  <si>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</si>
  <si>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</si>
  <si>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</si>
  <si>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</si>
  <si>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</si>
  <si>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</si>
  <si>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</si>
  <si>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</si>
  <si>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</si>
  <si>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</si>
  <si>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</si>
  <si>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</si>
  <si>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</si>
  <si>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</si>
  <si>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</si>
  <si>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</si>
  <si>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</si>
  <si>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</si>
  <si>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</si>
  <si>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</si>
  <si>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</si>
  <si>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</si>
  <si>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</si>
  <si>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</si>
  <si>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</si>
  <si>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</si>
  <si>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</si>
  <si>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</si>
  <si>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</si>
  <si>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</si>
  <si>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</si>
  <si>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</si>
  <si>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</si>
  <si>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</si>
  <si>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</si>
  <si>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</si>
  <si>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</si>
  <si>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</si>
  <si>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</si>
  <si>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</si>
  <si>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</si>
  <si>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</si>
  <si>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</si>
  <si>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</si>
  <si>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</si>
  <si>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</si>
  <si>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</si>
  <si>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</si>
  <si>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</si>
  <si>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</si>
  <si>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</si>
  <si>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</si>
  <si>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</si>
  <si>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</si>
  <si>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</si>
  <si>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</si>
  <si>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</si>
  <si>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</si>
  <si>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</si>
  <si>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</si>
  <si>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</si>
  <si>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</si>
  <si>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</si>
  <si>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</si>
  <si>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</si>
  <si>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</si>
  <si>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</si>
  <si>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</si>
  <si>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</si>
  <si>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</si>
  <si>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</si>
  <si>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</si>
  <si>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</si>
  <si>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</si>
  <si>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</si>
  <si>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</si>
  <si>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</si>
  <si>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</si>
  <si>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</si>
  <si>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</si>
  <si>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</si>
  <si>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</si>
  <si>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</si>
  <si>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</si>
  <si>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</si>
  <si>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</si>
  <si>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</si>
  <si>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</si>
  <si>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</si>
  <si>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</si>
  <si>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</si>
  <si>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</si>
  <si>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</si>
  <si>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</si>
  <si>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</si>
  <si>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</si>
  <si>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</si>
  <si>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</si>
  <si>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</si>
  <si>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</si>
  <si>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</si>
  <si>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</si>
  <si>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</si>
  <si>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</si>
  <si>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</si>
  <si>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</si>
  <si>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</si>
  <si>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</si>
  <si>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</si>
  <si>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</si>
  <si>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</si>
  <si>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</si>
  <si>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</si>
  <si>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</si>
  <si>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</si>
  <si>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</si>
  <si>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</si>
  <si>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</si>
  <si>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</si>
  <si>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</si>
  <si>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</si>
  <si>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</si>
  <si>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</si>
  <si>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</si>
  <si>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</si>
  <si>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</si>
  <si>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</si>
  <si>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</si>
  <si>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</si>
  <si>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</si>
  <si>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</si>
  <si>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</si>
  <si>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</si>
  <si>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</si>
  <si>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</si>
  <si>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</si>
  <si>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</si>
  <si>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</si>
  <si>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</si>
  <si>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</si>
  <si>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</si>
  <si>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</si>
  <si>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</si>
  <si>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</si>
  <si>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</si>
  <si>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</si>
  <si>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</si>
  <si>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</si>
  <si>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</si>
  <si>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</si>
  <si>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</si>
  <si>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</si>
  <si>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</si>
  <si>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</si>
  <si>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</si>
  <si>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</si>
  <si>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</si>
  <si>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</si>
  <si>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</si>
  <si>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</si>
  <si>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</si>
  <si>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</si>
  <si>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</si>
  <si>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</si>
  <si>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</si>
  <si>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</si>
  <si>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</si>
  <si>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</si>
  <si>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</si>
  <si>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</si>
  <si>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</si>
  <si>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</si>
  <si>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</si>
  <si>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</si>
  <si>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</si>
  <si>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</si>
  <si>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</si>
  <si>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</si>
  <si>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</si>
  <si>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</si>
  <si>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</si>
  <si>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</si>
  <si>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</si>
  <si>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</si>
  <si>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</si>
  <si>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</si>
  <si>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</si>
  <si>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</si>
  <si>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</si>
  <si>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</si>
  <si>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</si>
  <si>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</si>
  <si>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</si>
  <si>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</si>
  <si>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</si>
  <si>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</si>
  <si>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</si>
  <si>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</si>
  <si>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</si>
  <si>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</si>
  <si>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</si>
  <si>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</si>
  <si>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</si>
  <si>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</si>
  <si>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</si>
  <si>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</si>
  <si>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</si>
  <si>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</si>
  <si>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</si>
  <si>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</si>
  <si>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</si>
  <si>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</si>
  <si>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</si>
  <si>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</si>
  <si>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</si>
  <si>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</si>
  <si>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</si>
  <si>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</si>
  <si>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</si>
  <si>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</si>
  <si>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</si>
  <si>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</si>
  <si>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</si>
  <si>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</si>
  <si>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</si>
  <si>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</si>
  <si>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</si>
  <si>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</si>
  <si>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</si>
  <si>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</si>
  <si>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</si>
  <si>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</si>
  <si>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</si>
  <si>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</si>
  <si>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</si>
  <si>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</si>
  <si>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</si>
  <si>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</si>
  <si>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</si>
  <si>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</si>
  <si>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</si>
  <si>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</si>
  <si>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</si>
  <si>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</si>
  <si>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</si>
  <si>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</si>
  <si>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</si>
  <si>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</si>
  <si>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</si>
  <si>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</si>
  <si>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</si>
  <si>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</si>
  <si>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</si>
  <si>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</si>
  <si>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</si>
  <si>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</si>
  <si>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</si>
  <si>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</si>
  <si>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</si>
  <si>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</si>
  <si>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</si>
  <si>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</si>
  <si>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</si>
  <si>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</si>
  <si>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</si>
  <si>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</si>
  <si>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</si>
  <si>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</si>
  <si>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</si>
  <si>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</si>
  <si>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</si>
  <si>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</si>
  <si>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</si>
  <si>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</si>
  <si>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</si>
  <si>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</si>
  <si>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</si>
  <si>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</si>
  <si>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</si>
  <si>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</si>
  <si>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</si>
  <si>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</si>
  <si>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</si>
  <si>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</si>
  <si>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</si>
  <si>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</si>
  <si>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</si>
  <si>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</si>
  <si>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</si>
  <si>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</si>
  <si>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</si>
  <si>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</si>
  <si>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</si>
  <si>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</si>
  <si>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</si>
  <si>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</si>
  <si>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</si>
  <si>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</si>
  <si>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</si>
  <si>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</si>
  <si>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</si>
  <si>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</si>
  <si>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</si>
  <si>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</si>
  <si>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</si>
  <si>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</si>
  <si>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</si>
  <si>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</si>
  <si>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</si>
  <si>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</si>
  <si>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</si>
  <si>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</si>
  <si>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</si>
  <si>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</si>
  <si>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</si>
  <si>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</si>
  <si>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</si>
  <si>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</si>
  <si>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</si>
  <si>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</si>
  <si>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</si>
  <si>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</si>
  <si>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</si>
  <si>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</si>
  <si>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</si>
  <si>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</si>
  <si>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</si>
  <si>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</si>
  <si>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</si>
  <si>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</si>
  <si>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</si>
  <si>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</si>
  <si>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</si>
  <si>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</si>
  <si>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</si>
  <si>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</si>
  <si>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</si>
  <si>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</si>
  <si>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</si>
  <si>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</si>
  <si>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</si>
  <si>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</si>
  <si>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</si>
  <si>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</si>
  <si>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</si>
  <si>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</si>
  <si>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</si>
  <si>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</si>
  <si>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</si>
  <si>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</si>
  <si>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</si>
  <si>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</si>
  <si>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</si>
  <si>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</si>
  <si>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</si>
  <si>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</si>
  <si>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</si>
  <si>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</si>
  <si>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</si>
  <si>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</si>
  <si>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</si>
  <si>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</si>
  <si>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</si>
  <si>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</si>
  <si>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</si>
  <si>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</si>
  <si>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</si>
  <si>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</si>
  <si>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</si>
  <si>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</si>
  <si>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</si>
  <si>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</si>
  <si>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</si>
  <si>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</si>
  <si>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</si>
  <si>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</si>
  <si>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</si>
  <si>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</si>
  <si>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</si>
  <si>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</si>
  <si>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</si>
  <si>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</si>
  <si>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</si>
  <si>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</si>
  <si>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</si>
  <si>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</si>
  <si>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</si>
  <si>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</si>
  <si>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</si>
  <si>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</si>
  <si>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</si>
  <si>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</si>
  <si>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</si>
  <si>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</si>
  <si>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</si>
  <si>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</si>
  <si>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</si>
  <si>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</si>
  <si>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</si>
  <si>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</si>
  <si>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</si>
  <si>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</si>
  <si>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</si>
  <si>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</si>
  <si>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</si>
  <si>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</si>
  <si>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</si>
  <si>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</si>
  <si>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</si>
  <si>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</si>
  <si>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</si>
  <si>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</si>
  <si>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</si>
  <si>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</si>
  <si>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</si>
  <si>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</si>
  <si>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</si>
  <si>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</si>
  <si>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</si>
  <si>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</si>
  <si>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</si>
  <si>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</si>
  <si>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</si>
  <si>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</si>
  <si>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</si>
  <si>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</si>
  <si>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</si>
  <si>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</si>
  <si>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</si>
  <si>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</si>
  <si>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</si>
  <si>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</si>
  <si>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</si>
  <si>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</si>
  <si>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</si>
  <si>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</si>
  <si>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</si>
  <si>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</si>
  <si>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</si>
  <si>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</si>
  <si>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</si>
  <si>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</si>
  <si>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</si>
  <si>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</si>
  <si>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</si>
  <si>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</si>
  <si>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</si>
  <si>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</si>
  <si>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</si>
  <si>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</si>
  <si>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</si>
  <si>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</si>
  <si>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</si>
  <si>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</si>
  <si>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</si>
  <si>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</si>
  <si>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</si>
  <si>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</si>
  <si>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</si>
  <si>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</si>
  <si>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</si>
  <si>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</si>
  <si>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</si>
  <si>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</si>
  <si>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</si>
  <si>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</si>
  <si>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</si>
  <si>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</si>
  <si>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</si>
  <si>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</si>
  <si>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</si>
  <si>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</si>
  <si>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</si>
  <si>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</si>
  <si>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</si>
  <si>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</si>
  <si>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</si>
  <si>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</si>
  <si>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</si>
  <si>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</si>
  <si>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</si>
  <si>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</si>
  <si>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</si>
  <si>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</si>
  <si>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</si>
  <si>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</si>
  <si>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</si>
  <si>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</si>
  <si>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</si>
  <si>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</si>
  <si>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</si>
  <si>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</si>
  <si>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</si>
  <si>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</si>
  <si>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</si>
  <si>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</si>
  <si>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</si>
  <si>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</si>
  <si>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</si>
  <si>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</si>
  <si>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</si>
  <si>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</si>
  <si>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</si>
  <si>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</si>
  <si>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</si>
  <si>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</si>
  <si>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</si>
  <si>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</si>
  <si>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</si>
  <si>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</si>
  <si>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</si>
  <si>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</si>
  <si>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</si>
  <si>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</si>
  <si>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</si>
  <si>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</si>
  <si>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</si>
  <si>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</si>
  <si>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</si>
  <si>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</si>
  <si>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</si>
  <si>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</si>
  <si>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</si>
  <si>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</si>
  <si>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</si>
  <si>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</si>
  <si>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</si>
  <si>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</si>
  <si>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</si>
  <si>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</si>
  <si>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</si>
  <si>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</si>
  <si>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</si>
  <si>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</si>
  <si>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</si>
  <si>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</si>
  <si>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</si>
  <si>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</si>
  <si>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</si>
  <si>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</si>
  <si>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</si>
  <si>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</si>
  <si>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</si>
  <si>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</si>
  <si>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</si>
  <si>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</si>
  <si>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</si>
  <si>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</si>
  <si>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</si>
  <si>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</si>
  <si>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</si>
  <si>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</si>
  <si>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</si>
  <si>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</si>
  <si>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</si>
  <si>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</si>
  <si>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</si>
  <si>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</si>
  <si>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</si>
  <si>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</si>
  <si>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</si>
  <si>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</si>
  <si>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</si>
  <si>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</si>
  <si>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</si>
  <si>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</si>
  <si>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</si>
  <si>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</si>
  <si>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</si>
  <si>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</si>
  <si>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</si>
  <si>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</si>
  <si>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</si>
  <si>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</si>
  <si>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</si>
  <si>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</si>
  <si>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</si>
  <si>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</si>
  <si>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</si>
  <si>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</si>
  <si>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</si>
  <si>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</si>
  <si>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</si>
  <si>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</si>
  <si>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</si>
  <si>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</si>
  <si>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</si>
  <si>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</si>
  <si>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</si>
  <si>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</si>
  <si>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</si>
  <si>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</si>
  <si>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</si>
  <si>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</si>
  <si>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</si>
  <si>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</si>
  <si>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</si>
  <si>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</si>
  <si>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</si>
  <si>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</si>
  <si>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</si>
  <si>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</si>
  <si>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</si>
  <si>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</si>
  <si>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</si>
  <si>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</si>
  <si>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</si>
  <si>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</si>
  <si>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</si>
  <si>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</si>
  <si>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</si>
  <si>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</si>
  <si>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</si>
  <si>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</si>
  <si>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</si>
  <si>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</si>
  <si>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</si>
  <si>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</si>
  <si>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</si>
  <si>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</si>
  <si>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</si>
  <si>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</si>
  <si>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</si>
  <si>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</si>
  <si>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</si>
  <si>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</si>
  <si>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</si>
  <si>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</si>
  <si>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</si>
  <si>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</si>
  <si>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</si>
  <si>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</si>
  <si>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</si>
  <si>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</si>
  <si>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</si>
  <si>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</si>
  <si>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</si>
  <si>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</si>
  <si>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</si>
  <si>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</si>
  <si>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</si>
  <si>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</si>
  <si>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</si>
  <si>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</si>
  <si>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</si>
  <si>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</si>
  <si>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</si>
  <si>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</si>
  <si>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</si>
  <si>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</si>
  <si>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</si>
  <si>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</si>
  <si>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</si>
  <si>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</si>
  <si>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</si>
  <si>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</si>
  <si>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</si>
  <si>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</si>
  <si>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</si>
  <si>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</si>
  <si>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</si>
  <si>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</si>
  <si>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</si>
  <si>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</si>
  <si>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</si>
  <si>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</si>
  <si>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</si>
  <si>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</si>
  <si>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</si>
  <si>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</si>
  <si>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</si>
  <si>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</si>
  <si>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</si>
  <si>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</si>
  <si>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</si>
  <si>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</si>
  <si>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</si>
  <si>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</si>
  <si>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</si>
  <si>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</si>
  <si>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</si>
  <si>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</si>
  <si>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</si>
  <si>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</si>
  <si>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</si>
  <si>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</si>
  <si>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</si>
  <si>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</si>
  <si>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</si>
  <si>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</si>
  <si>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</si>
  <si>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</si>
  <si>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</si>
  <si>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</si>
  <si>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</si>
  <si>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</si>
  <si>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</si>
  <si>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</si>
  <si>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</si>
  <si>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</si>
  <si>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</si>
  <si>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</si>
  <si>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</si>
  <si>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</si>
  <si>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</si>
  <si>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</si>
  <si>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</si>
  <si>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</si>
  <si>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</si>
  <si>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</si>
  <si>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</si>
  <si>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</si>
  <si>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</si>
  <si>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</si>
  <si>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</si>
  <si>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</si>
  <si>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</si>
  <si>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</si>
  <si>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</si>
  <si>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</si>
  <si>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</si>
  <si>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</si>
  <si>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</si>
  <si>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</si>
  <si>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</si>
  <si>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</si>
  <si>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</si>
  <si>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</si>
  <si>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</si>
  <si>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</si>
  <si>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</si>
  <si>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</si>
  <si>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</si>
  <si>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</si>
  <si>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</si>
  <si>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</si>
  <si>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</si>
  <si>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</si>
  <si>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</si>
  <si>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</si>
  <si>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</si>
  <si>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</si>
  <si>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</si>
  <si>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</si>
  <si>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</si>
  <si>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</si>
  <si>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</si>
  <si>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</si>
  <si>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</si>
  <si>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</si>
  <si>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</si>
  <si>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</si>
  <si>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</si>
  <si>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</si>
  <si>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</si>
  <si>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</si>
  <si>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</si>
  <si>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</si>
  <si>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</si>
  <si>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</si>
  <si>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</si>
  <si>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</si>
  <si>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</si>
  <si>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</si>
  <si>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</si>
  <si>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</si>
  <si>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</si>
  <si>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</si>
  <si>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</si>
  <si>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</si>
  <si>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</si>
  <si>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</si>
  <si>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</si>
  <si>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</si>
  <si>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</si>
  <si>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</si>
  <si>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</si>
  <si>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</si>
  <si>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</si>
  <si>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</si>
  <si>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</si>
  <si>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</si>
  <si>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</si>
  <si>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</si>
  <si>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</si>
  <si>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</si>
  <si>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</si>
  <si>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</si>
  <si>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</si>
  <si>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</si>
  <si>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</si>
  <si>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</si>
  <si>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</si>
  <si>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</si>
  <si>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</si>
  <si>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</si>
  <si>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</si>
  <si>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</si>
  <si>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</si>
  <si>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</si>
  <si>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</si>
  <si>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</si>
  <si>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</si>
  <si>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</si>
  <si>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</si>
  <si>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</si>
  <si>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</si>
  <si>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</si>
  <si>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</si>
  <si>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</si>
  <si>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</si>
  <si>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</si>
  <si>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</si>
  <si>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</si>
  <si>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</si>
  <si>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</si>
  <si>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</si>
  <si>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</si>
  <si>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</si>
  <si>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</si>
  <si>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</si>
  <si>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</si>
  <si>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</si>
  <si>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</si>
  <si>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</si>
  <si>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</si>
  <si>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</si>
  <si>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</si>
  <si>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</si>
  <si>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</si>
  <si>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</si>
  <si>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</si>
  <si>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</si>
  <si>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</si>
  <si>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</si>
  <si>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</si>
  <si>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</si>
  <si>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</si>
  <si>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</si>
  <si>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</si>
  <si>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</si>
  <si>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</si>
  <si>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</si>
  <si>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</si>
  <si>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</si>
  <si>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</si>
  <si>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</si>
  <si>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</si>
  <si>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</si>
  <si>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</si>
  <si>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</si>
  <si>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</si>
  <si>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</si>
  <si>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</si>
  <si>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</si>
  <si>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</si>
  <si>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</si>
  <si>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</si>
  <si>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</si>
  <si>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</si>
  <si>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</si>
  <si>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</si>
  <si>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</si>
  <si>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</si>
  <si>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</si>
  <si>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</si>
  <si>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</si>
  <si>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</si>
  <si>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</si>
  <si>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</si>
  <si>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</si>
  <si>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</si>
  <si>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</si>
  <si>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</si>
  <si>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</si>
  <si>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</si>
  <si>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</si>
  <si>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</si>
  <si>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</si>
  <si>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</si>
  <si>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</si>
  <si>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</si>
  <si>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</si>
  <si>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</si>
  <si>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</si>
  <si>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</si>
  <si>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</si>
  <si>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</si>
  <si>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</si>
  <si>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</si>
  <si>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</si>
  <si>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</si>
  <si>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</si>
  <si>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</si>
  <si>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</si>
  <si>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</si>
  <si>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</si>
  <si>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</si>
  <si>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</si>
  <si>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</si>
  <si>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</si>
  <si>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</si>
  <si>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</si>
  <si>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</si>
  <si>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</si>
  <si>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</si>
  <si>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</si>
  <si>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</si>
  <si>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</si>
  <si>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</si>
  <si>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</si>
  <si>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</si>
  <si>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</si>
  <si>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</si>
  <si>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</si>
  <si>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</si>
  <si>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</si>
  <si>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</si>
  <si>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</si>
  <si>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</si>
  <si>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</si>
  <si>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</si>
  <si>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</si>
  <si>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</si>
  <si>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</si>
  <si>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</si>
  <si>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</si>
  <si>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</si>
  <si>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</si>
  <si>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</si>
  <si>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</si>
  <si>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</si>
  <si>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</si>
  <si>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</si>
  <si>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</si>
  <si>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</si>
  <si>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</si>
  <si>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</si>
  <si>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</si>
  <si>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</si>
  <si>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</si>
  <si>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</si>
  <si>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</si>
  <si>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</si>
  <si>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</si>
  <si>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</si>
  <si>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</si>
  <si>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</si>
  <si>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</si>
  <si>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</si>
  <si>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</si>
  <si>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</si>
  <si>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</si>
  <si>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</si>
  <si>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</si>
  <si>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</si>
  <si>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</si>
  <si>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</si>
  <si>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</si>
  <si>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</si>
  <si>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</si>
  <si>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</si>
  <si>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</si>
  <si>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</si>
  <si>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</si>
  <si>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</si>
  <si>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</si>
  <si>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</si>
  <si>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</si>
  <si>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</si>
  <si>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</si>
  <si>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</si>
  <si>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</si>
  <si>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</si>
  <si>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</si>
  <si>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</si>
  <si>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</si>
  <si>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</si>
  <si>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</si>
  <si>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</si>
  <si>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</si>
  <si>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</si>
  <si>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</si>
  <si>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</si>
  <si>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</si>
  <si>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</si>
  <si>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</si>
  <si>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</si>
  <si>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</si>
  <si>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</si>
  <si>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</si>
  <si>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</si>
  <si>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</si>
  <si>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</si>
  <si>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</si>
  <si>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</si>
  <si>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</si>
  <si>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</si>
  <si>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</si>
  <si>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</si>
  <si>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</si>
  <si>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</si>
  <si>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</si>
  <si>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</si>
  <si>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</si>
  <si>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</si>
  <si>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</si>
  <si>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</si>
  <si>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</si>
  <si>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</si>
  <si>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</si>
  <si>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</si>
  <si>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</si>
  <si>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</si>
  <si>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</si>
  <si>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</si>
  <si>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</si>
  <si>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</si>
  <si>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</si>
  <si>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</si>
  <si>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</si>
  <si>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</si>
  <si>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</si>
  <si>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</si>
  <si>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</si>
  <si>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</si>
  <si>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</si>
  <si>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</si>
  <si>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</si>
  <si>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</si>
  <si>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</si>
  <si>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</si>
  <si>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</si>
  <si>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</si>
  <si>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</si>
  <si>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</si>
  <si>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</si>
  <si>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</si>
  <si>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</si>
  <si>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</si>
  <si>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</si>
  <si>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</si>
  <si>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</si>
  <si>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</si>
  <si>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</si>
  <si>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</si>
  <si>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</si>
  <si>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</si>
  <si>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</si>
  <si>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</si>
  <si>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</si>
  <si>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</si>
  <si>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</si>
  <si>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</si>
  <si>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</si>
  <si>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</si>
  <si>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</si>
  <si>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</si>
  <si>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</si>
  <si>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</si>
  <si>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</si>
  <si>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</si>
  <si>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</si>
  <si>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</si>
  <si>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</si>
  <si>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</si>
  <si>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</si>
  <si>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</si>
  <si>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</si>
  <si>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</si>
  <si>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</si>
  <si>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</si>
  <si>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</si>
  <si>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</si>
  <si>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</si>
  <si>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</si>
  <si>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</si>
  <si>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</si>
  <si>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</si>
  <si>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</si>
  <si>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</si>
  <si>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</si>
  <si>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</si>
  <si>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</si>
  <si>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</si>
  <si>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</si>
  <si>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</si>
  <si>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</si>
  <si>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</si>
  <si>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</si>
  <si>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</si>
  <si>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</si>
  <si>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</si>
  <si>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</si>
  <si>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</si>
  <si>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</si>
  <si>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</si>
  <si>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</si>
  <si>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</si>
  <si>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</si>
  <si>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</si>
  <si>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</si>
  <si>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</si>
  <si>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</si>
  <si>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</si>
  <si>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</si>
  <si>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</si>
  <si>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</si>
  <si>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</si>
  <si>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</si>
  <si>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</si>
  <si>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</si>
  <si>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</si>
  <si>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</si>
  <si>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</si>
  <si>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</si>
  <si>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</si>
  <si>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</si>
  <si>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</si>
  <si>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</si>
  <si>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</si>
  <si>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</si>
  <si>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</si>
  <si>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</si>
  <si>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</si>
  <si>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</si>
  <si>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</si>
  <si>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</si>
  <si>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</si>
  <si>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</si>
  <si>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</si>
  <si>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</si>
  <si>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</si>
  <si>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</si>
  <si>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</si>
  <si>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</si>
  <si>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</si>
  <si>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</si>
  <si>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</si>
  <si>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</si>
  <si>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</si>
  <si>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</si>
  <si>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</si>
  <si>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</si>
  <si>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</si>
  <si>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</si>
  <si>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</si>
  <si>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</si>
  <si>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</si>
  <si>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</si>
  <si>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</si>
  <si>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</si>
  <si>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</si>
  <si>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</si>
  <si>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</si>
  <si>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</si>
  <si>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</si>
  <si>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</si>
  <si>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</si>
  <si>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</si>
  <si>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</si>
  <si>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</si>
  <si>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</si>
  <si>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</si>
  <si>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</si>
  <si>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</si>
  <si>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</si>
  <si>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</si>
  <si>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</si>
  <si>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</si>
  <si>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</si>
  <si>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</si>
  <si>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</si>
  <si>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</si>
  <si>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</si>
  <si>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</si>
  <si>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</si>
  <si>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</si>
  <si>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</si>
  <si>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</si>
  <si>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</si>
  <si>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</si>
  <si>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</si>
  <si>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</si>
  <si>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</si>
  <si>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</si>
  <si>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</si>
  <si>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</si>
  <si>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</si>
  <si>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</si>
  <si>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</si>
  <si>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</si>
  <si>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</si>
  <si>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</si>
  <si>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</si>
  <si>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</si>
  <si>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</si>
  <si>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</si>
  <si>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</si>
  <si>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</si>
  <si>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</si>
  <si>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</si>
  <si>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</si>
  <si>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</si>
  <si>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</si>
  <si>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</si>
  <si>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</si>
  <si>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</si>
  <si>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</si>
  <si>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</si>
  <si>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</si>
  <si>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</si>
  <si>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</si>
  <si>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</si>
  <si>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</si>
  <si>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</si>
  <si>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</si>
  <si>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</si>
  <si>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</si>
  <si>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</si>
  <si>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</si>
  <si>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</si>
  <si>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</si>
  <si>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</si>
  <si>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</si>
  <si>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</si>
  <si>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</si>
  <si>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</si>
  <si>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</si>
  <si>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</si>
  <si>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</si>
  <si>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</si>
  <si>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</si>
  <si>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</si>
  <si>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</si>
  <si>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</si>
  <si>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</si>
  <si>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</si>
  <si>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</si>
  <si>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</si>
  <si>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</si>
  <si>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</si>
  <si>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</si>
  <si>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</si>
  <si>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</si>
  <si>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</si>
  <si>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</si>
  <si>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</si>
  <si>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</si>
  <si>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</si>
  <si>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</si>
  <si>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</si>
  <si>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</si>
  <si>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</si>
  <si>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</si>
  <si>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</si>
  <si>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</si>
  <si>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</si>
  <si>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</si>
  <si>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</si>
  <si>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</si>
  <si>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</si>
  <si>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</si>
  <si>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</si>
  <si>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</si>
  <si>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</si>
  <si>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</si>
  <si>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</si>
  <si>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</si>
  <si>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</si>
  <si>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</si>
  <si>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</si>
  <si>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</si>
  <si>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</si>
  <si>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</si>
  <si>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</si>
  <si>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</si>
  <si>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</si>
  <si>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</si>
  <si>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</si>
  <si>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</si>
  <si>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</si>
  <si>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</si>
  <si>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</si>
  <si>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</si>
  <si>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</si>
  <si>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</si>
  <si>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</si>
  <si>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</si>
  <si>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</si>
  <si>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</si>
  <si>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</si>
  <si>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</si>
  <si>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</si>
  <si>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</si>
  <si>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</si>
  <si>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</si>
  <si>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</si>
  <si>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</si>
  <si>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</si>
  <si>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</si>
  <si>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</si>
  <si>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</si>
  <si>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</si>
  <si>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</si>
  <si>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</si>
  <si>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</si>
  <si>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</si>
  <si>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</si>
  <si>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</si>
  <si>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</si>
  <si>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</si>
  <si>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</si>
  <si>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</si>
  <si>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</si>
  <si>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</si>
  <si>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</si>
  <si>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</si>
  <si>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</si>
  <si>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</si>
  <si>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</si>
  <si>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</si>
  <si>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</si>
  <si>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</si>
  <si>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</si>
  <si>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</si>
  <si>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</si>
  <si>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</si>
  <si>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</si>
  <si>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</si>
  <si>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</si>
  <si>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</si>
  <si>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</si>
  <si>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</si>
  <si>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</si>
  <si>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</si>
  <si>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</si>
  <si>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</si>
  <si>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</si>
  <si>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</si>
  <si>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</si>
  <si>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</si>
  <si>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</si>
  <si>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</si>
  <si>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</si>
  <si>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</si>
  <si>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</si>
  <si>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</si>
  <si>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</si>
  <si>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</si>
  <si>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</si>
  <si>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</si>
  <si>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</si>
  <si>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</si>
  <si>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</si>
  <si>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</si>
  <si>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</si>
  <si>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</si>
  <si>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</si>
  <si>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</si>
  <si>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</si>
  <si>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</si>
  <si>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</si>
  <si>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</si>
  <si>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</si>
  <si>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</si>
  <si>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</si>
  <si>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</si>
  <si>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</si>
  <si>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</si>
  <si>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</si>
  <si>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</si>
  <si>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</si>
  <si>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</si>
  <si>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</si>
  <si>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</si>
  <si>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</si>
  <si>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</si>
  <si>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</si>
  <si>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</si>
  <si>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</si>
  <si>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</si>
  <si>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</si>
  <si>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</si>
  <si>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</si>
  <si>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</si>
  <si>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</si>
  <si>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</si>
  <si>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</si>
  <si>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</si>
  <si>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</si>
  <si>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</si>
  <si>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</si>
  <si>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</si>
  <si>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</si>
  <si>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</si>
  <si>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</si>
  <si>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</si>
  <si>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</si>
  <si>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</si>
  <si>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</si>
  <si>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</si>
  <si>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</si>
  <si>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</si>
  <si>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</si>
  <si>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</si>
  <si>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</si>
  <si>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</si>
  <si>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</si>
  <si>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</si>
  <si>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</si>
  <si>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</si>
  <si>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</si>
  <si>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</si>
  <si>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</si>
  <si>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</si>
  <si>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</si>
  <si>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</si>
  <si>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</si>
  <si>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</si>
  <si>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</si>
  <si>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</si>
  <si>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</si>
  <si>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</si>
  <si>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</si>
  <si>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</si>
  <si>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</si>
  <si>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</si>
  <si>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</si>
  <si>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</si>
  <si>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</si>
  <si>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</si>
  <si>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</si>
  <si>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</si>
  <si>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</si>
  <si>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</si>
  <si>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</si>
  <si>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</si>
  <si>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</si>
  <si>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</si>
  <si>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</si>
  <si>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</si>
  <si>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</si>
  <si>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</si>
  <si>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</si>
  <si>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</si>
  <si>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</si>
  <si>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</si>
  <si>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</si>
  <si>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</si>
  <si>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</si>
  <si>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</si>
  <si>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</si>
  <si>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</si>
  <si>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</si>
  <si>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</si>
  <si>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</si>
  <si>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</si>
  <si>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</si>
  <si>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</si>
  <si>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</si>
  <si>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</si>
  <si>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</si>
  <si>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</si>
  <si>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</si>
  <si>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</si>
  <si>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</si>
  <si>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</si>
  <si>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</si>
  <si>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</si>
  <si>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</si>
  <si>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</si>
  <si>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</si>
  <si>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</si>
  <si>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</si>
  <si>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</si>
  <si>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</si>
  <si>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</si>
  <si>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</si>
  <si>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</si>
  <si>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</si>
  <si>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</si>
  <si>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</si>
  <si>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</si>
  <si>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</si>
  <si>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</si>
  <si>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</si>
  <si>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</si>
  <si>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</si>
  <si>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</si>
  <si>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</si>
  <si>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</si>
  <si>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</si>
  <si>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</si>
  <si>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</si>
  <si>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</si>
  <si>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</si>
  <si>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</si>
  <si>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</si>
  <si>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</si>
  <si>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</si>
  <si>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</si>
  <si>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</si>
  <si>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</si>
  <si>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</si>
  <si>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</si>
  <si>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</si>
  <si>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</si>
  <si>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</si>
  <si>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</si>
  <si>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</si>
  <si>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</si>
  <si>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</si>
  <si>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</si>
  <si>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</si>
  <si>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</si>
  <si>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</si>
  <si>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</si>
  <si>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</si>
  <si>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</si>
  <si>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</si>
  <si>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</si>
  <si>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</si>
  <si>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</si>
  <si>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</si>
  <si>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</si>
  <si>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</si>
  <si>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</si>
  <si>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</si>
  <si>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</si>
  <si>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</si>
  <si>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</si>
  <si>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</si>
  <si>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</si>
  <si>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</si>
  <si>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</si>
  <si>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</si>
  <si>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</si>
  <si>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</si>
  <si>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</si>
  <si>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</si>
  <si>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</si>
  <si>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</si>
  <si>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</si>
  <si>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</si>
  <si>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</si>
  <si>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</si>
  <si>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</si>
  <si>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</si>
  <si>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</si>
  <si>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</si>
  <si>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</si>
  <si>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</si>
  <si>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</si>
  <si>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</si>
  <si>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</si>
  <si>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</si>
  <si>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</si>
  <si>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</si>
  <si>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</si>
  <si>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</si>
  <si>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</si>
  <si>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</si>
  <si>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</si>
  <si>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</si>
  <si>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</si>
  <si>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</si>
  <si>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</si>
  <si>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</si>
  <si>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</si>
  <si>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</si>
  <si>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</si>
  <si>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</si>
  <si>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</si>
  <si>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</si>
  <si>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</si>
  <si>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</si>
  <si>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</si>
  <si>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</si>
  <si>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</si>
  <si>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</si>
  <si>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</si>
  <si>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</si>
  <si>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</si>
  <si>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</si>
  <si>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</si>
  <si>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</si>
  <si>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</si>
  <si>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</si>
  <si>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</si>
  <si>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</si>
  <si>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</si>
  <si>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</si>
  <si>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</si>
  <si>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</si>
  <si>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</si>
  <si>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</si>
  <si>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</si>
  <si>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</si>
  <si>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</si>
  <si>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</si>
  <si>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</si>
  <si>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</si>
  <si>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</si>
  <si>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</si>
  <si>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</si>
  <si>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</si>
  <si>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</si>
  <si>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</si>
  <si>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</si>
  <si>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</si>
  <si>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</si>
  <si>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</si>
  <si>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</si>
  <si>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</si>
  <si>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</si>
  <si>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</si>
  <si>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</si>
  <si>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</si>
  <si>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</si>
  <si>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</si>
  <si>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</si>
  <si>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</si>
  <si>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</si>
  <si>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</si>
  <si>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</si>
  <si>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</si>
  <si>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</si>
  <si>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</si>
  <si>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</si>
  <si>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</si>
  <si>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</si>
  <si>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</si>
  <si>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</si>
  <si>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</si>
  <si>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</si>
  <si>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</si>
  <si>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</si>
  <si>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</si>
  <si>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</si>
  <si>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</si>
  <si>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</si>
  <si>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</si>
  <si>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</si>
  <si>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</si>
  <si>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</si>
  <si>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</si>
  <si>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</si>
  <si>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</si>
  <si>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</si>
  <si>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</si>
  <si>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</si>
  <si>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</si>
  <si>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</si>
  <si>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</si>
  <si>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</si>
  <si>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</si>
  <si>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</si>
  <si>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</si>
  <si>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</si>
  <si>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</si>
  <si>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</si>
  <si>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</si>
  <si>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</si>
  <si>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</si>
  <si>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</si>
  <si>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</si>
  <si>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</si>
  <si>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</si>
  <si>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</si>
  <si>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</si>
  <si>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</si>
  <si>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</si>
  <si>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</si>
  <si>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</si>
  <si>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</si>
  <si>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</si>
  <si>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</si>
  <si>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</si>
  <si>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</si>
  <si>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</si>
  <si>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</si>
  <si>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</si>
  <si>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</si>
  <si>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</si>
  <si>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</si>
  <si>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</si>
  <si>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</si>
  <si>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</si>
  <si>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</si>
  <si>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</si>
  <si>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</si>
  <si>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</si>
  <si>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</si>
  <si>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</si>
  <si>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</si>
  <si>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</si>
  <si>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</si>
  <si>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</si>
  <si>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</si>
  <si>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</si>
  <si>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</si>
  <si>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</si>
  <si>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</si>
  <si>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</si>
  <si>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</si>
  <si>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</si>
  <si>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</si>
  <si>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</si>
  <si>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</si>
  <si>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</si>
  <si>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</si>
  <si>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</si>
  <si>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</si>
  <si>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</si>
  <si>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</si>
  <si>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</si>
  <si>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</si>
  <si>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</si>
  <si>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</si>
  <si>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</si>
  <si>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</si>
  <si>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</si>
  <si>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</si>
  <si>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</si>
  <si>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</si>
  <si>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</si>
  <si>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</si>
  <si>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</si>
  <si>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</si>
  <si>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</si>
  <si>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</si>
  <si>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</si>
  <si>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</si>
  <si>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</si>
  <si>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</si>
  <si>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</si>
  <si>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</si>
  <si>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</si>
  <si>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</si>
  <si>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</si>
  <si>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</si>
  <si>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</si>
  <si>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</si>
  <si>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</si>
  <si>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</si>
  <si>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</si>
  <si>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</si>
  <si>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</si>
  <si>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</si>
  <si>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</si>
  <si>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</si>
  <si>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</si>
  <si>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</si>
  <si>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</si>
  <si>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</si>
  <si>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</si>
  <si>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</si>
  <si>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</si>
  <si>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</si>
  <si>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</si>
  <si>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</si>
  <si>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</si>
  <si>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</si>
  <si>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</si>
  <si>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</si>
  <si>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</si>
  <si>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</si>
  <si>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</si>
  <si>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</si>
  <si>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</si>
  <si>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</si>
  <si>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</si>
  <si>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</si>
  <si>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</si>
  <si>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</si>
  <si>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</si>
  <si>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</si>
  <si>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</si>
  <si>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</si>
  <si>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</si>
  <si>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</si>
  <si>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</si>
  <si>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</si>
  <si>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</si>
  <si>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</si>
  <si>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</si>
  <si>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</si>
  <si>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</si>
  <si>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</si>
  <si>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</si>
  <si>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</si>
  <si>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</si>
  <si>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</si>
  <si>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</si>
  <si>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</si>
  <si>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</si>
  <si>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</si>
  <si>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</si>
  <si>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</si>
  <si>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</si>
  <si>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</si>
  <si>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</si>
  <si>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</si>
  <si>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</si>
  <si>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</si>
  <si>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</si>
  <si>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</si>
  <si>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</si>
  <si>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</si>
  <si>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</si>
  <si>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</si>
  <si>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</si>
  <si>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</si>
  <si>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</si>
  <si>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</si>
  <si>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</si>
  <si>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</si>
  <si>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</si>
  <si>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</si>
  <si>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</si>
  <si>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</si>
  <si>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</si>
  <si>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</si>
  <si>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</si>
  <si>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</si>
  <si>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</si>
  <si>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</si>
  <si>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</si>
  <si>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</si>
  <si>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</si>
  <si>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</si>
  <si>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</si>
  <si>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</si>
  <si>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</si>
  <si>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</si>
  <si>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</si>
  <si>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</si>
  <si>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</si>
  <si>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</si>
  <si>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</si>
  <si>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</si>
  <si>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</si>
  <si>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</si>
  <si>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</si>
  <si>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</si>
  <si>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</si>
  <si>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</si>
  <si>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</si>
  <si>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</si>
  <si>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</si>
  <si>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</si>
  <si>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</si>
  <si>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</si>
  <si>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</si>
  <si>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</si>
  <si>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</si>
  <si>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</si>
  <si>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</si>
  <si>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</si>
  <si>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</si>
  <si>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</si>
  <si>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</si>
  <si>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</si>
  <si>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</si>
  <si>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</si>
  <si>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</si>
  <si>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</si>
  <si>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</si>
  <si>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</si>
  <si>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</si>
  <si>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</si>
  <si>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</si>
  <si>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</si>
  <si>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</si>
  <si>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</si>
  <si>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</si>
  <si>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</si>
  <si>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</si>
  <si>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</si>
  <si>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</si>
  <si>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</si>
  <si>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</si>
  <si>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</si>
  <si>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</si>
  <si>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</si>
  <si>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</si>
  <si>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</si>
  <si>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</si>
  <si>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</si>
  <si>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</si>
  <si>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</si>
  <si>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</si>
  <si>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</si>
  <si>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</si>
  <si>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</si>
  <si>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</si>
  <si>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</si>
  <si>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</si>
  <si>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</si>
  <si>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</si>
  <si>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</si>
  <si>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</si>
  <si>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</si>
  <si>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</si>
  <si>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</si>
  <si>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</si>
  <si>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</si>
  <si>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</si>
  <si>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</si>
  <si>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</si>
  <si>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</si>
  <si>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</si>
  <si>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</si>
  <si>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</si>
  <si>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</si>
  <si>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</si>
  <si>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</si>
  <si>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</si>
  <si>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</si>
  <si>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</si>
  <si>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</si>
  <si>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</si>
  <si>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</si>
  <si>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</si>
  <si>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</si>
  <si>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</si>
  <si>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</si>
  <si>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</si>
  <si>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</si>
  <si>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</si>
  <si>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</si>
  <si>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</si>
  <si>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</si>
  <si>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</si>
  <si>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</si>
  <si>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</si>
  <si>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</si>
  <si>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</si>
  <si>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</si>
  <si>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</si>
  <si>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</si>
  <si>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</si>
  <si>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</si>
  <si>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</si>
  <si>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</si>
  <si>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</si>
  <si>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</si>
  <si>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</si>
  <si>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</si>
  <si>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</si>
  <si>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</si>
  <si>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</si>
  <si>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</si>
  <si>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</si>
  <si>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</si>
  <si>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</si>
  <si>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</si>
  <si>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</si>
  <si>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</si>
  <si>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</si>
  <si>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</si>
  <si>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</si>
  <si>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</si>
  <si>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</si>
  <si>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</si>
  <si>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</si>
  <si>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</si>
  <si>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</si>
  <si>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</si>
  <si>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</si>
  <si>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</si>
  <si>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</si>
  <si>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</si>
  <si>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</si>
  <si>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</si>
  <si>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</si>
  <si>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</si>
  <si>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</si>
  <si>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</si>
  <si>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</si>
  <si>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</si>
  <si>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</si>
  <si>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</si>
  <si>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</si>
  <si>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</si>
  <si>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</si>
  <si>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</si>
  <si>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</si>
  <si>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</si>
  <si>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</si>
  <si>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</si>
  <si>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</si>
  <si>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</si>
  <si>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</si>
  <si>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</si>
  <si>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</si>
  <si>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</si>
  <si>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</si>
  <si>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</si>
  <si>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</si>
  <si>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</si>
  <si>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</si>
  <si>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</si>
  <si>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</si>
  <si>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</si>
  <si>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</si>
  <si>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</si>
  <si>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</si>
  <si>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</si>
  <si>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</si>
  <si>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</si>
  <si>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</si>
  <si>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</si>
  <si>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</si>
  <si>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</si>
  <si>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</si>
  <si>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</si>
  <si>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</si>
  <si>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</si>
  <si>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</si>
  <si>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</si>
  <si>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</si>
  <si>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</si>
  <si>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</si>
  <si>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</si>
  <si>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</si>
  <si>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</si>
  <si>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</si>
  <si>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</si>
  <si>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</si>
  <si>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</si>
  <si>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</si>
  <si>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</si>
  <si>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</si>
  <si>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</si>
  <si>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</si>
  <si>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</si>
  <si>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</si>
  <si>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</si>
  <si>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</si>
  <si>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</si>
  <si>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</si>
  <si>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</si>
  <si>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</si>
  <si>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</si>
  <si>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</si>
  <si>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</si>
  <si>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</si>
  <si>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</si>
  <si>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</si>
  <si>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</si>
  <si>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</si>
  <si>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</si>
  <si>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</si>
  <si>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</si>
  <si>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</si>
  <si>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</si>
  <si>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</si>
  <si>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</si>
  <si>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</si>
  <si>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</si>
  <si>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</si>
  <si>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</si>
  <si>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</si>
  <si>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</si>
  <si>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</si>
  <si>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</si>
  <si>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</si>
  <si>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</si>
  <si>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</si>
  <si>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</si>
  <si>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</si>
  <si>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</si>
  <si>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</si>
  <si>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</si>
  <si>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</si>
  <si>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</si>
  <si>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</si>
  <si>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</si>
  <si>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</si>
  <si>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</si>
  <si>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</si>
  <si>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</si>
  <si>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</si>
  <si>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</si>
  <si>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</si>
  <si>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</si>
  <si>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</si>
  <si>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</si>
  <si>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</si>
  <si>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</si>
  <si>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</si>
  <si>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</si>
  <si>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</si>
  <si>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</si>
  <si>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</si>
  <si>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</si>
  <si>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</si>
  <si>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</si>
  <si>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</si>
  <si>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</si>
  <si>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</si>
  <si>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</si>
  <si>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</si>
  <si>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</si>
  <si>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</si>
  <si>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</si>
  <si>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</si>
  <si>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</si>
  <si>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</si>
  <si>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</si>
  <si>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</si>
  <si>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</si>
  <si>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</si>
  <si>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</si>
  <si>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</si>
  <si>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</si>
  <si>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</si>
  <si>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</si>
  <si>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</si>
  <si>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</si>
  <si>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</si>
  <si>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</si>
  <si>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</si>
  <si>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</si>
  <si>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</si>
  <si>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</si>
  <si>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</si>
  <si>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</si>
  <si>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</si>
  <si>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</si>
  <si>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</si>
  <si>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</si>
  <si>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</si>
  <si>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</si>
  <si>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</si>
  <si>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</si>
  <si>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</si>
  <si>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</si>
  <si>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</si>
  <si>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</si>
  <si>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</si>
  <si>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</si>
  <si>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</si>
  <si>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</si>
  <si>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</si>
  <si>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</si>
  <si>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</si>
  <si>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</si>
  <si>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</si>
  <si>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</si>
  <si>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</si>
  <si>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</si>
  <si>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</si>
  <si>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</si>
  <si>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</si>
  <si>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</si>
  <si>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</si>
  <si>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</si>
  <si>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</si>
  <si>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</si>
  <si>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</si>
  <si>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</si>
  <si>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</si>
  <si>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</si>
  <si>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</si>
  <si>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</si>
  <si>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</si>
  <si>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</si>
  <si>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</si>
  <si>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</si>
  <si>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</si>
  <si>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</si>
  <si>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</si>
  <si>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</si>
  <si>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</si>
  <si>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</si>
  <si>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</si>
  <si>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</si>
  <si>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</si>
  <si>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</si>
  <si>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</si>
  <si>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</si>
  <si>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</si>
  <si>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</si>
  <si>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</si>
  <si>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</si>
  <si>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</si>
  <si>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</si>
  <si>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</si>
  <si>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</si>
  <si>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</si>
  <si>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</si>
  <si>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</si>
  <si>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</si>
  <si>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</si>
  <si>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</si>
  <si>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</si>
  <si>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</si>
  <si>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</si>
  <si>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</si>
  <si>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</si>
  <si>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</si>
  <si>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</si>
  <si>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</si>
  <si>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</si>
  <si>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</si>
  <si>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</si>
  <si>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</si>
  <si>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</si>
  <si>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</si>
  <si>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</si>
  <si>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</si>
  <si>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</si>
  <si>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</si>
  <si>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</si>
  <si>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</si>
  <si>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</si>
  <si>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</si>
  <si>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</si>
  <si>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</si>
  <si>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</si>
  <si>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</si>
  <si>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</si>
  <si>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</si>
  <si>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</si>
  <si>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</si>
  <si>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</si>
  <si>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</si>
  <si>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</si>
  <si>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</si>
  <si>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</si>
  <si>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</si>
  <si>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</si>
  <si>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</si>
  <si>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</si>
  <si>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</si>
  <si>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</si>
  <si>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</si>
  <si>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</si>
  <si>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</si>
  <si>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</si>
  <si>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</si>
  <si>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</si>
  <si>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</si>
  <si>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</si>
  <si>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</si>
  <si>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</si>
  <si>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</si>
  <si>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</si>
  <si>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</si>
  <si>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</si>
  <si>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</si>
  <si>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</si>
  <si>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</si>
  <si>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</si>
  <si>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</si>
  <si>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</si>
  <si>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</si>
  <si>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</si>
  <si>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</si>
  <si>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</si>
  <si>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</si>
  <si>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</si>
  <si>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</si>
  <si>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</si>
  <si>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</si>
  <si>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</si>
  <si>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</si>
  <si>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</si>
  <si>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</si>
  <si>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</si>
  <si>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</si>
  <si>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</si>
  <si>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</si>
  <si>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</si>
  <si>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</si>
  <si>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</si>
  <si>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</si>
  <si>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</si>
  <si>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</si>
  <si>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</si>
  <si>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</si>
  <si>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</si>
  <si>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</si>
  <si>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</si>
  <si>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</si>
  <si>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</si>
  <si>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</si>
  <si>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</si>
  <si>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</si>
  <si>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</si>
  <si>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</si>
  <si>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</si>
  <si>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</si>
  <si>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</si>
  <si>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</si>
  <si>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</si>
  <si>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</si>
  <si>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</si>
  <si>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</si>
  <si>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</si>
  <si>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</si>
  <si>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</si>
  <si>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</si>
  <si>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</si>
  <si>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</si>
  <si>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</si>
  <si>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</si>
  <si>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</si>
  <si>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</si>
  <si>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</si>
  <si>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</si>
  <si>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</si>
  <si>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</si>
  <si>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</si>
  <si>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</si>
  <si>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</si>
  <si>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</si>
  <si>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</si>
  <si>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</si>
  <si>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</si>
  <si>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</si>
  <si>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</si>
  <si>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</si>
  <si>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</si>
  <si>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</si>
  <si>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</si>
  <si>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</si>
  <si>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</si>
  <si>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</si>
  <si>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</si>
  <si>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</si>
  <si>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</si>
  <si>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</si>
  <si>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</si>
  <si>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</si>
  <si>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</si>
  <si>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</si>
  <si>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</si>
  <si>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</si>
  <si>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</si>
  <si>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</si>
  <si>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</si>
  <si>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</si>
  <si>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</si>
  <si>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</si>
  <si>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</si>
  <si>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</si>
  <si>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</si>
  <si>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</si>
  <si>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</si>
  <si>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</si>
  <si>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</si>
  <si>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</si>
  <si>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</si>
  <si>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</si>
  <si>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</si>
  <si>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</si>
  <si>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</si>
  <si>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</si>
  <si>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</si>
  <si>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</si>
  <si>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</si>
  <si>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</si>
  <si>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</si>
  <si>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</si>
  <si>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</si>
  <si>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</si>
  <si>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</si>
  <si>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</si>
  <si>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</si>
  <si>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</si>
  <si>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</si>
  <si>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</si>
  <si>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</si>
  <si>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</si>
  <si>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</si>
  <si>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</si>
  <si>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</si>
  <si>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</si>
  <si>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</si>
  <si>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</si>
  <si>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</si>
  <si>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</si>
  <si>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</si>
  <si>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</si>
  <si>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</si>
  <si>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</si>
  <si>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</si>
  <si>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</si>
  <si>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</si>
  <si>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</si>
  <si>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</si>
  <si>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</si>
  <si>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</si>
  <si>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</si>
  <si>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</si>
  <si>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</si>
  <si>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</si>
  <si>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</si>
  <si>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</si>
  <si>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</si>
  <si>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</si>
  <si>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</si>
  <si>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</si>
  <si>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</si>
  <si>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</si>
  <si>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</si>
  <si>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</si>
  <si>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</si>
  <si>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</si>
  <si>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</si>
  <si>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</si>
  <si>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</si>
  <si>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</si>
  <si>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</si>
  <si>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</si>
  <si>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</si>
  <si>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</si>
  <si>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</si>
  <si>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</si>
  <si>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</si>
  <si>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</si>
  <si>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</si>
  <si>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</si>
  <si>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</si>
  <si>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</si>
  <si>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</si>
  <si>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</si>
  <si>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</si>
  <si>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</si>
  <si>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</si>
  <si>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</si>
  <si>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</si>
  <si>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</si>
  <si>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</si>
  <si>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</si>
  <si>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</si>
  <si>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</si>
  <si>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</si>
  <si>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</si>
  <si>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</si>
  <si>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</si>
  <si>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</si>
  <si>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</si>
  <si>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</si>
  <si>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</si>
  <si>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</si>
  <si>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</si>
  <si>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</si>
  <si>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</si>
  <si>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</si>
  <si>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</si>
  <si>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</si>
  <si>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</si>
  <si>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</si>
  <si>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</si>
  <si>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</si>
  <si>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</si>
  <si>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</si>
  <si>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</si>
  <si>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</si>
  <si>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</si>
  <si>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</si>
  <si>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</si>
  <si>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</si>
  <si>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</si>
  <si>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</si>
  <si>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</si>
  <si>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</si>
  <si>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</si>
  <si>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</si>
  <si>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</si>
  <si>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</si>
  <si>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</si>
  <si>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</si>
  <si>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</si>
  <si>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</si>
  <si>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</si>
  <si>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</si>
  <si>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</si>
  <si>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</si>
  <si>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</si>
  <si>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</si>
  <si>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</si>
  <si>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</si>
  <si>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</si>
  <si>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</si>
  <si>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</si>
  <si>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</si>
  <si>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</si>
  <si>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</si>
  <si>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</si>
  <si>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</si>
  <si>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</si>
  <si>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</si>
  <si>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</si>
  <si>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</si>
  <si>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</si>
  <si>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</si>
  <si>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</si>
  <si>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</si>
  <si>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</si>
  <si>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</si>
  <si>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</si>
  <si>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</si>
  <si>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</si>
  <si>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</si>
  <si>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</si>
  <si>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</si>
  <si>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</si>
  <si>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</si>
  <si>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</si>
  <si>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</si>
  <si>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</si>
  <si>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</si>
  <si>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</si>
  <si>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</si>
  <si>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</si>
  <si>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</si>
  <si>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</si>
  <si>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</si>
  <si>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</si>
  <si>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</si>
  <si>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</si>
  <si>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</si>
  <si>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</si>
  <si>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</si>
  <si>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</si>
  <si>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</si>
  <si>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</si>
  <si>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</si>
  <si>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</si>
  <si>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</si>
  <si>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</si>
  <si>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</si>
  <si>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</si>
  <si>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</si>
  <si>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</si>
  <si>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</si>
  <si>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</si>
  <si>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</si>
  <si>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</si>
  <si>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</si>
  <si>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</si>
  <si>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</si>
  <si>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</si>
  <si>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</si>
  <si>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</si>
  <si>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</si>
  <si>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</si>
  <si>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</si>
  <si>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</si>
  <si>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</si>
  <si>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</si>
  <si>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</si>
  <si>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</si>
  <si>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</si>
  <si>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</si>
  <si>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</si>
  <si>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</si>
  <si>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</si>
  <si>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</si>
  <si>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</si>
  <si>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</si>
  <si>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</si>
  <si>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</si>
  <si>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</si>
  <si>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</si>
  <si>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</si>
  <si>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</si>
  <si>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</si>
  <si>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</si>
  <si>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</si>
  <si>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</si>
  <si>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</si>
  <si>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</si>
  <si>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</si>
  <si>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</si>
  <si>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</si>
  <si>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</si>
  <si>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</si>
  <si>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</si>
  <si>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</si>
  <si>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</si>
  <si>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</si>
  <si>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</si>
  <si>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</si>
  <si>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</si>
  <si>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</si>
  <si>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</si>
  <si>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</si>
  <si>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</si>
  <si>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</si>
  <si>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</si>
  <si>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</si>
  <si>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</si>
  <si>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</si>
  <si>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</si>
  <si>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</si>
  <si>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</si>
  <si>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</si>
  <si>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</si>
  <si>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</si>
  <si>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</si>
  <si>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</si>
  <si>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</si>
  <si>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</si>
  <si>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</si>
  <si>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</si>
  <si>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</si>
  <si>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</si>
  <si>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</si>
  <si>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</si>
  <si>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</si>
  <si>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</si>
  <si>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</si>
  <si>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</si>
  <si>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</si>
  <si>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</si>
  <si>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</si>
  <si>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</si>
  <si>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</si>
  <si>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</si>
  <si>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</si>
  <si>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</si>
  <si>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</si>
  <si>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</si>
  <si>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</si>
  <si>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</si>
  <si>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</si>
  <si>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</si>
  <si>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</si>
  <si>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</si>
  <si>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</si>
  <si>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</si>
  <si>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</si>
  <si>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</si>
  <si>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</si>
  <si>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</si>
  <si>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</si>
  <si>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</si>
  <si>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</si>
  <si>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</si>
  <si>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</si>
  <si>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</si>
  <si>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</si>
  <si>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</si>
  <si>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</si>
  <si>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</si>
  <si>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</si>
  <si>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</si>
  <si>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</si>
  <si>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</si>
  <si>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</si>
  <si>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</si>
  <si>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</si>
  <si>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</si>
  <si>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</si>
  <si>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</si>
  <si>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</si>
  <si>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</si>
  <si>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</si>
  <si>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</si>
  <si>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</si>
  <si>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</si>
  <si>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</si>
  <si>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</si>
  <si>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</si>
  <si>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</si>
  <si>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</si>
  <si>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</si>
  <si>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</si>
  <si>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</si>
  <si>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</si>
  <si>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</si>
  <si>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</si>
  <si>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</si>
  <si>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</si>
  <si>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</si>
  <si>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</si>
  <si>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</si>
  <si>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</si>
  <si>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</si>
  <si>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</si>
  <si>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</si>
  <si>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</si>
  <si>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</si>
  <si>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</si>
  <si>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</si>
  <si>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</si>
  <si>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</si>
  <si>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</si>
  <si>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</si>
  <si>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</si>
  <si>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</si>
  <si>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</si>
  <si>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</si>
  <si>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</si>
  <si>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</si>
  <si>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</si>
  <si>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</si>
  <si>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</si>
  <si>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</si>
  <si>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</si>
  <si>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</si>
  <si>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</si>
  <si>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</si>
  <si>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</si>
  <si>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</si>
  <si>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</si>
  <si>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</si>
  <si>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</si>
  <si>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</si>
  <si>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</si>
  <si>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</si>
  <si>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</si>
  <si>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</si>
  <si>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</si>
  <si>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</si>
  <si>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</si>
  <si>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</si>
  <si>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</si>
  <si>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</si>
  <si>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</si>
  <si>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</si>
  <si>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</si>
  <si>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</si>
  <si>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</si>
  <si>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</si>
  <si>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</si>
  <si>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</si>
  <si>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</si>
  <si>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</si>
  <si>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</si>
  <si>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</si>
  <si>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</si>
  <si>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</si>
  <si>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</si>
  <si>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</si>
  <si>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</si>
  <si>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</si>
  <si>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</si>
  <si>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</si>
  <si>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</si>
  <si>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</si>
  <si>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</si>
  <si>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</si>
  <si>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</si>
  <si>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</si>
  <si>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</si>
  <si>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</si>
  <si>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</si>
  <si>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</si>
  <si>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</si>
  <si>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</si>
  <si>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</si>
  <si>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</si>
  <si>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</si>
  <si>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</si>
  <si>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</si>
  <si>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</si>
  <si>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</si>
  <si>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</si>
  <si>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</si>
  <si>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</si>
  <si>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</si>
  <si>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</si>
  <si>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</si>
  <si>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</si>
  <si>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</si>
  <si>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</si>
  <si>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</si>
  <si>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</si>
  <si>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</si>
  <si>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</si>
  <si>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</si>
  <si>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</si>
  <si>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</si>
  <si>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</si>
  <si>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</si>
  <si>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</si>
  <si>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</si>
  <si>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</si>
  <si>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</si>
  <si>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</si>
  <si>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</si>
  <si>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</si>
  <si>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</si>
  <si>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</si>
  <si>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</si>
  <si>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</si>
  <si>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</si>
  <si>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</si>
  <si>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</si>
  <si>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</si>
  <si>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</si>
  <si>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</si>
  <si>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</si>
  <si>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</si>
  <si>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</si>
  <si>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</si>
  <si>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</si>
  <si>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</si>
  <si>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</si>
  <si>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</si>
  <si>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</si>
  <si>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</si>
  <si>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</si>
  <si>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</si>
  <si>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</si>
  <si>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</si>
  <si>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</si>
  <si>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</si>
  <si>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</si>
  <si>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</si>
  <si>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</si>
  <si>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</si>
  <si>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</si>
  <si>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</si>
  <si>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</si>
  <si>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</si>
  <si>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</si>
  <si>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</si>
  <si>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</si>
  <si>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</si>
  <si>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</si>
  <si>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</si>
  <si>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</si>
  <si>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</si>
  <si>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</si>
  <si>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</si>
  <si>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</si>
  <si>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</si>
  <si>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</si>
  <si>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</si>
  <si>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</si>
  <si>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</si>
  <si>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</si>
  <si>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</si>
  <si>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</si>
  <si>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</si>
  <si>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</si>
  <si>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</si>
  <si>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</si>
  <si>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</si>
  <si>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</si>
  <si>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</si>
  <si>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</si>
  <si>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</si>
  <si>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</si>
  <si>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</si>
  <si>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</si>
  <si>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</si>
  <si>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</si>
  <si>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</si>
  <si>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</si>
  <si>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</si>
  <si>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</si>
  <si>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</si>
  <si>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</si>
  <si>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</si>
  <si>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</si>
  <si>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</si>
  <si>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</si>
  <si>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</si>
  <si>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</si>
  <si>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</si>
  <si>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</si>
  <si>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</si>
  <si>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</si>
  <si>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</si>
  <si>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</si>
  <si>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</si>
  <si>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</si>
  <si>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</si>
  <si>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</si>
  <si>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</si>
  <si>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</si>
  <si>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</si>
  <si>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</si>
  <si>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</si>
  <si>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</si>
  <si>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</si>
  <si>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</si>
  <si>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</si>
  <si>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</si>
  <si>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</si>
  <si>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</si>
  <si>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</si>
  <si>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</si>
  <si>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</si>
  <si>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</si>
  <si>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</si>
  <si>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</si>
  <si>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</si>
  <si>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</si>
  <si>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</si>
  <si>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</si>
  <si>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</si>
  <si>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</si>
  <si>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</si>
  <si>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</si>
  <si>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</si>
  <si>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</si>
  <si>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</si>
  <si>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</si>
  <si>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</si>
  <si>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</si>
  <si>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</si>
  <si>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</si>
  <si>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</si>
  <si>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</si>
  <si>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</si>
  <si>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</si>
  <si>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</si>
  <si>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</si>
  <si>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</si>
  <si>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</si>
  <si>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</si>
  <si>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</si>
  <si>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</si>
  <si>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</si>
  <si>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</si>
  <si>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</si>
  <si>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</si>
  <si>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</si>
  <si>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</si>
  <si>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</si>
  <si>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</si>
  <si>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</si>
  <si>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</si>
  <si>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</si>
  <si>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</si>
  <si>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</si>
  <si>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</si>
  <si>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</si>
  <si>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</si>
  <si>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</si>
  <si>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</si>
  <si>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</si>
  <si>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</si>
  <si>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</si>
  <si>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</si>
  <si>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</si>
  <si>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</si>
  <si>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</si>
  <si>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</si>
  <si>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</si>
  <si>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</si>
  <si>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</si>
  <si>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</si>
  <si>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</si>
  <si>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</si>
  <si>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</si>
  <si>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</si>
  <si>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</si>
  <si>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</si>
  <si>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</si>
  <si>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</si>
  <si>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</si>
  <si>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</si>
  <si>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</si>
  <si>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</si>
  <si>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</si>
  <si>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</si>
  <si>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</si>
  <si>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</si>
  <si>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</si>
  <si>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</si>
  <si>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</si>
  <si>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</si>
  <si>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</si>
  <si>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</si>
  <si>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</si>
  <si>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</si>
  <si>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</si>
  <si>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</si>
  <si>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</si>
  <si>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</si>
  <si>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</si>
  <si>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</si>
  <si>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</si>
  <si>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</si>
  <si>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</si>
  <si>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</si>
  <si>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</si>
  <si>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</si>
  <si>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</si>
  <si>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</si>
  <si>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</si>
  <si>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</si>
  <si>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</si>
  <si>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</si>
  <si>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</si>
  <si>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</si>
  <si>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</si>
  <si>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</si>
  <si>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</si>
  <si>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</si>
  <si>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</si>
  <si>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</si>
  <si>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</si>
  <si>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</si>
  <si>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</si>
  <si>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</si>
  <si>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</si>
  <si>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</si>
  <si>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</si>
  <si>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</si>
  <si>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</si>
  <si>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</si>
  <si>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</si>
  <si>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</si>
  <si>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</si>
  <si>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</si>
  <si>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</si>
  <si>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</si>
  <si>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</si>
  <si>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</si>
  <si>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</si>
  <si>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</si>
  <si>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</si>
  <si>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</si>
  <si>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</si>
  <si>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</si>
  <si>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</si>
  <si>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</si>
  <si>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</si>
  <si>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</si>
  <si>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</si>
  <si>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</si>
  <si>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</si>
  <si>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</si>
  <si>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</si>
  <si>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</si>
  <si>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</si>
  <si>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</si>
  <si>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</si>
  <si>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</si>
  <si>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</si>
  <si>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</si>
  <si>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</si>
  <si>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</si>
  <si>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</si>
  <si>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</si>
  <si>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</si>
  <si>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</si>
  <si>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</si>
  <si>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</si>
  <si>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</si>
  <si>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</si>
  <si>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</si>
  <si>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</si>
  <si>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</si>
  <si>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</si>
  <si>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</si>
  <si>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</si>
  <si>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</si>
  <si>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</si>
  <si>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</si>
  <si>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</si>
  <si>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</si>
  <si>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</si>
  <si>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</si>
  <si>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</si>
  <si>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</si>
  <si>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</si>
  <si>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</si>
  <si>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</si>
  <si>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</si>
  <si>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</si>
  <si>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</si>
  <si>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</si>
  <si>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</si>
  <si>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</si>
  <si>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</si>
  <si>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</si>
  <si>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</si>
  <si>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</si>
  <si>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</si>
  <si>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</si>
  <si>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</si>
  <si>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</si>
  <si>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</si>
  <si>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</si>
  <si>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</si>
  <si>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</si>
  <si>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</si>
  <si>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</si>
  <si>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</si>
  <si>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</si>
  <si>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</si>
  <si>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</si>
  <si>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</si>
  <si>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</si>
  <si>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</si>
  <si>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</si>
  <si>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</si>
  <si>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</si>
  <si>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</si>
  <si>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</si>
  <si>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</si>
  <si>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</si>
  <si>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</si>
  <si>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</si>
  <si>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</si>
  <si>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</si>
  <si>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</si>
  <si>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</si>
  <si>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</si>
  <si>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</si>
  <si>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</si>
  <si>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</si>
  <si>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</si>
  <si>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</si>
  <si>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</si>
  <si>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</si>
  <si>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</si>
  <si>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</si>
  <si>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</si>
  <si>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</si>
  <si>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</si>
  <si>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</si>
  <si>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</si>
  <si>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</si>
  <si>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</si>
  <si>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</si>
  <si>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</si>
  <si>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</si>
  <si>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</si>
  <si>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</si>
  <si>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</si>
  <si>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</si>
  <si>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</si>
  <si>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</si>
  <si>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</si>
  <si>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</si>
  <si>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</si>
  <si>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</si>
  <si>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</si>
  <si>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</si>
  <si>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</si>
  <si>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</si>
  <si>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</si>
  <si>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</si>
  <si>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</si>
  <si>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</si>
  <si>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</si>
  <si>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</si>
  <si>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</si>
  <si>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</si>
  <si>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</si>
  <si>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</si>
  <si>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</si>
  <si>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</si>
  <si>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</si>
  <si>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</si>
  <si>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</si>
  <si>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</si>
  <si>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</si>
  <si>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</si>
  <si>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</si>
  <si>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</si>
  <si>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</si>
  <si>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</si>
  <si>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</si>
  <si>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</si>
  <si>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</si>
  <si>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</si>
  <si>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</si>
  <si>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</si>
  <si>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</si>
  <si>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</si>
  <si>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</si>
  <si>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</si>
  <si>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</si>
  <si>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</si>
  <si>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</si>
  <si>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</si>
  <si>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</si>
  <si>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</si>
  <si>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</si>
  <si>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</si>
  <si>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</si>
  <si>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</si>
  <si>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</si>
  <si>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</si>
  <si>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</si>
  <si>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</si>
  <si>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</si>
  <si>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</si>
  <si>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</si>
  <si>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</si>
  <si>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</si>
  <si>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</si>
  <si>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</si>
  <si>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</si>
  <si>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</si>
  <si>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</si>
  <si>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</si>
  <si>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</si>
  <si>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</si>
  <si>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</si>
  <si>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</si>
  <si>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</si>
  <si>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</si>
  <si>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</si>
  <si>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</si>
  <si>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</si>
  <si>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</si>
  <si>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</si>
  <si>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</si>
  <si>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</si>
  <si>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</si>
  <si>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</si>
  <si>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</si>
  <si>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</si>
  <si>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</si>
  <si>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</si>
  <si>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</si>
  <si>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</si>
  <si>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</si>
  <si>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</si>
  <si>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</si>
  <si>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</si>
  <si>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</si>
  <si>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</si>
  <si>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</si>
  <si>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</si>
  <si>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</si>
  <si>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</si>
  <si>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</si>
  <si>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</si>
  <si>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</si>
  <si>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</si>
  <si>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</si>
  <si>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</si>
  <si>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</si>
  <si>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</si>
  <si>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</si>
  <si>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</si>
  <si>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</si>
  <si>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</si>
  <si>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</si>
  <si>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</si>
  <si>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</si>
  <si>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</si>
  <si>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</si>
  <si>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</si>
  <si>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</si>
  <si>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</si>
  <si>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</si>
  <si>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</si>
  <si>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</si>
  <si>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</si>
  <si>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</si>
  <si>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</si>
  <si>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</si>
  <si>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</si>
  <si>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</si>
  <si>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</si>
  <si>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</si>
  <si>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</si>
  <si>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</si>
  <si>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</si>
  <si>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</si>
  <si>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</si>
  <si>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</si>
  <si>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</si>
  <si>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</si>
  <si>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</si>
  <si>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</si>
  <si>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</si>
  <si>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</si>
  <si>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</si>
  <si>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</si>
  <si>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</si>
  <si>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</si>
  <si>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</si>
  <si>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</si>
  <si>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</si>
  <si>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</si>
  <si>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</si>
  <si>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</si>
  <si>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</si>
  <si>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</si>
  <si>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</si>
  <si>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</si>
  <si>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</si>
  <si>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</si>
  <si>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</si>
  <si>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</si>
  <si>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</si>
  <si>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</si>
  <si>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</si>
  <si>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</si>
  <si>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</si>
  <si>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</si>
  <si>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</si>
  <si>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</si>
  <si>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</si>
  <si>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</si>
  <si>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</si>
  <si>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</si>
  <si>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</si>
  <si>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</si>
  <si>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</si>
  <si>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</si>
  <si>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</si>
  <si>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</si>
  <si>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</si>
  <si>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</si>
  <si>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</si>
  <si>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</si>
  <si>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</si>
  <si>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</si>
  <si>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</si>
  <si>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</si>
  <si>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</si>
  <si>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</si>
  <si>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</si>
  <si>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</si>
  <si>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</si>
  <si>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</si>
  <si>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</si>
  <si>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</si>
  <si>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</si>
  <si>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</si>
  <si>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</si>
  <si>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</si>
  <si>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</si>
  <si>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</si>
  <si>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</si>
  <si>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</si>
  <si>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</si>
  <si>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</si>
  <si>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</si>
  <si>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</si>
  <si>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</si>
  <si>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</si>
  <si>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</si>
  <si>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</si>
  <si>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</si>
  <si>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</si>
  <si>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</si>
  <si>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</si>
  <si>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</si>
  <si>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</si>
  <si>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</si>
  <si>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</si>
  <si>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</si>
  <si>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</si>
  <si>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</si>
  <si>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</si>
  <si>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</si>
  <si>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</si>
  <si>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</si>
  <si>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</si>
  <si>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</si>
  <si>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</si>
  <si>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</si>
  <si>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</si>
  <si>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</si>
  <si>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</si>
  <si>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</si>
  <si>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</si>
  <si>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</si>
  <si>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</si>
  <si>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</si>
  <si>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</si>
  <si>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</si>
  <si>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</si>
  <si>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</si>
  <si>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</si>
  <si>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</si>
  <si>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</si>
  <si>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</si>
  <si>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</si>
  <si>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</si>
  <si>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</si>
  <si>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</si>
  <si>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</si>
  <si>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</si>
  <si>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</si>
  <si>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</si>
  <si>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</si>
  <si>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</si>
  <si>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</si>
  <si>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</si>
  <si>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</si>
  <si>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</si>
  <si>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</si>
  <si>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</si>
  <si>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</si>
  <si>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</si>
  <si>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</si>
  <si>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</si>
  <si>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</si>
  <si>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</si>
  <si>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</si>
  <si>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</si>
  <si>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</si>
  <si>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</si>
  <si>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</si>
  <si>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</si>
  <si>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</si>
  <si>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</si>
  <si>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</si>
  <si>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</si>
  <si>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</si>
  <si>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</si>
  <si>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</si>
  <si>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</si>
  <si>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</si>
  <si>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</si>
  <si>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</si>
  <si>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</si>
  <si>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</si>
  <si>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</si>
  <si>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</si>
  <si>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</si>
  <si>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</si>
  <si>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</si>
  <si>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</si>
  <si>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</si>
  <si>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</si>
  <si>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</si>
  <si>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</si>
  <si>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</si>
  <si>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</si>
  <si>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</si>
  <si>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</si>
  <si>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</si>
  <si>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</si>
  <si>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</si>
  <si>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</si>
  <si>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</si>
  <si>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</si>
  <si>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</si>
  <si>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</si>
  <si>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</si>
  <si>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</si>
  <si>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</si>
  <si>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</si>
  <si>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</si>
  <si>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</si>
  <si>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</si>
  <si>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</si>
  <si>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</si>
  <si>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</si>
  <si>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</si>
  <si>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</si>
  <si>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</si>
  <si>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</si>
  <si>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</si>
  <si>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</si>
  <si>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</si>
  <si>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</si>
  <si>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</si>
  <si>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</si>
  <si>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</si>
  <si>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</si>
  <si>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</si>
  <si>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</si>
  <si>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</si>
  <si>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</si>
  <si>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</si>
  <si>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</si>
  <si>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</si>
  <si>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</si>
  <si>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</si>
  <si>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</si>
  <si>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</si>
  <si>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</si>
  <si>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</si>
  <si>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</si>
  <si>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</si>
  <si>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</si>
  <si>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</si>
  <si>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</si>
  <si>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</si>
  <si>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</si>
  <si>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</si>
  <si>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</si>
  <si>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</si>
  <si>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</si>
  <si>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</si>
  <si>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</si>
  <si>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</si>
  <si>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</si>
  <si>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</si>
  <si>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</si>
  <si>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</si>
  <si>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</si>
  <si>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</si>
  <si>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</si>
  <si>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</si>
  <si>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</si>
  <si>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</si>
  <si>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</si>
  <si>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</si>
  <si>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</si>
  <si>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</si>
  <si>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</si>
  <si>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</si>
  <si>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</si>
  <si>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</si>
  <si>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</si>
  <si>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</si>
  <si>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</si>
  <si>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</si>
  <si>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</si>
  <si>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</si>
  <si>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</si>
  <si>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</si>
  <si>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</si>
  <si>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</si>
  <si>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</si>
  <si>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</si>
  <si>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</si>
  <si>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</si>
  <si>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</si>
  <si>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</si>
  <si>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</si>
  <si>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</si>
  <si>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</si>
  <si>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</si>
  <si>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</si>
  <si>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</si>
  <si>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</si>
  <si>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</si>
  <si>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</si>
  <si>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</si>
  <si>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</si>
  <si>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</si>
  <si>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</si>
  <si>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</si>
  <si>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</si>
  <si>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</si>
  <si>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</si>
  <si>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</si>
  <si>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</si>
  <si>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</si>
  <si>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</si>
  <si>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</si>
  <si>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</si>
  <si>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</si>
  <si>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</si>
  <si>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</si>
  <si>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</si>
  <si>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</si>
  <si>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</si>
  <si>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</si>
  <si>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</si>
  <si>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</si>
  <si>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</si>
  <si>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</si>
  <si>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</si>
  <si>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</si>
  <si>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</si>
  <si>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</si>
  <si>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</si>
  <si>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</si>
  <si>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</si>
  <si>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</si>
  <si>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</si>
  <si>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</si>
  <si>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</si>
  <si>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</si>
  <si>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</si>
  <si>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</si>
  <si>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</si>
  <si>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</si>
  <si>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</si>
  <si>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</si>
  <si>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</si>
  <si>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</si>
  <si>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</si>
  <si>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</si>
  <si>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</si>
  <si>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</si>
  <si>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</si>
  <si>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</si>
  <si>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</si>
  <si>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</si>
  <si>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</si>
  <si>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</si>
  <si>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</si>
  <si>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</si>
  <si>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</si>
  <si>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</si>
  <si>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</si>
  <si>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</si>
  <si>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</si>
  <si>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</si>
  <si>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</si>
  <si>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</si>
  <si>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</si>
  <si>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</si>
  <si>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</si>
  <si>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</si>
  <si>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</si>
  <si>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</si>
  <si>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</si>
  <si>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</si>
  <si>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</si>
  <si>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</si>
  <si>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</si>
  <si>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</si>
  <si>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</si>
  <si>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</si>
  <si>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</si>
  <si>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</si>
  <si>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</si>
  <si>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</si>
  <si>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</si>
  <si>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</si>
  <si>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</si>
  <si>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</si>
  <si>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</si>
  <si>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</si>
  <si>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</si>
  <si>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</si>
  <si>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</si>
  <si>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</si>
  <si>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</si>
  <si>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</si>
  <si>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</si>
  <si>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</si>
  <si>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</si>
  <si>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</si>
  <si>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</si>
  <si>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</si>
  <si>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</si>
  <si>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</si>
  <si>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</si>
  <si>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</si>
  <si>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</si>
  <si>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</si>
  <si>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</si>
  <si>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</si>
  <si>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</si>
  <si>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</si>
  <si>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</si>
  <si>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</si>
  <si>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</si>
  <si>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</si>
  <si>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</si>
  <si>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</si>
  <si>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</si>
  <si>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</si>
  <si>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</si>
  <si>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</si>
  <si>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</si>
  <si>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</si>
  <si>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</si>
  <si>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</si>
  <si>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</si>
  <si>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</si>
  <si>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</si>
  <si>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</si>
  <si>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</si>
  <si>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</si>
  <si>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</si>
  <si>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</si>
  <si>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</si>
  <si>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</si>
  <si>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</si>
  <si>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</si>
  <si>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</si>
  <si>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</si>
  <si>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</si>
  <si>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</si>
  <si>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</si>
  <si>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</si>
  <si>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</si>
  <si>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</si>
  <si>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</si>
  <si>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</si>
  <si>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</si>
  <si>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</si>
  <si>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</si>
  <si>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</si>
  <si>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</si>
  <si>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</si>
  <si>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</si>
  <si>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</si>
  <si>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</si>
  <si>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</si>
  <si>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</si>
  <si>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</si>
  <si>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</si>
  <si>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</si>
  <si>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</si>
  <si>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</si>
  <si>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</si>
  <si>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</si>
  <si>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</si>
  <si>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</si>
  <si>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</si>
  <si>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</si>
  <si>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</si>
  <si>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</si>
  <si>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</si>
  <si>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</si>
  <si>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</si>
  <si>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</si>
  <si>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</si>
  <si>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</si>
  <si>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</si>
  <si>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</si>
  <si>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</si>
  <si>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</si>
  <si>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</si>
  <si>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</si>
  <si>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</si>
  <si>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</si>
  <si>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</si>
  <si>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</si>
  <si>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</si>
  <si>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</si>
  <si>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</si>
  <si>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</si>
  <si>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</si>
  <si>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</si>
  <si>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</si>
  <si>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</si>
  <si>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</si>
  <si>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</si>
  <si>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</si>
  <si>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</si>
  <si>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</si>
  <si>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</si>
  <si>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</si>
  <si>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</si>
  <si>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</si>
  <si>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</si>
  <si>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</si>
  <si>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</si>
  <si>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</si>
  <si>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</si>
  <si>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</si>
  <si>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</si>
  <si>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</si>
  <si>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</si>
  <si>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</si>
  <si>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</si>
  <si>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</si>
  <si>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</si>
  <si>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</si>
  <si>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</si>
  <si>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</si>
  <si>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</si>
  <si>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</si>
  <si>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</si>
  <si>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</si>
  <si>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</si>
  <si>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</si>
  <si>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</si>
  <si>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</si>
  <si>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</si>
  <si>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</si>
  <si>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</si>
  <si>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</si>
  <si>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</si>
  <si>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</si>
  <si>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</si>
  <si>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</si>
  <si>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</si>
  <si>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</si>
  <si>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</si>
  <si>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</si>
  <si>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</si>
  <si>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</si>
  <si>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</si>
  <si>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</si>
  <si>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</si>
  <si>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</si>
  <si>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</si>
  <si>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</si>
  <si>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</si>
  <si>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</si>
  <si>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</si>
  <si>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</si>
  <si>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</si>
  <si>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</si>
  <si>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</si>
  <si>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</si>
  <si>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</si>
  <si>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</si>
  <si>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</si>
  <si>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</si>
  <si>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</si>
  <si>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</si>
  <si>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</si>
  <si>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</si>
  <si>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</si>
  <si>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</si>
  <si>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</si>
  <si>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</si>
  <si>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</si>
  <si>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</si>
  <si>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</si>
  <si>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</si>
  <si>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</si>
  <si>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</si>
  <si>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</si>
  <si>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</si>
  <si>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</si>
  <si>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</si>
  <si>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</si>
  <si>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</si>
  <si>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</si>
  <si>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</si>
  <si>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</si>
  <si>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</si>
  <si>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</si>
  <si>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</si>
  <si>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</si>
  <si>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</si>
  <si>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</si>
  <si>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</si>
  <si>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</si>
  <si>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</si>
  <si>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</si>
  <si>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</si>
  <si>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</si>
  <si>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</si>
  <si>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</si>
  <si>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</si>
  <si>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</si>
  <si>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</si>
  <si>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</si>
  <si>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</si>
  <si>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</si>
  <si>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</si>
  <si>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</si>
  <si>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</si>
  <si>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</si>
  <si>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</si>
  <si>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</si>
  <si>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</si>
  <si>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</si>
  <si>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</si>
  <si>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</si>
  <si>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</si>
  <si>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</si>
  <si>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</si>
  <si>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</si>
  <si>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</si>
  <si>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</si>
  <si>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</si>
  <si>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</si>
  <si>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</si>
  <si>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</si>
  <si>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</si>
  <si>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</si>
  <si>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</si>
  <si>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</si>
  <si>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</si>
  <si>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</si>
  <si>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</si>
  <si>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</si>
  <si>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</si>
  <si>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</si>
  <si>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</si>
  <si>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</si>
  <si>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</si>
  <si>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</si>
  <si>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</si>
  <si>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</si>
  <si>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</si>
  <si>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</si>
  <si>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</si>
  <si>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</si>
  <si>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</si>
  <si>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</si>
  <si>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</si>
  <si>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</si>
  <si>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</si>
  <si>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</si>
  <si>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</si>
  <si>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</si>
  <si>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</si>
  <si>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</si>
  <si>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</si>
  <si>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</si>
  <si>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</si>
  <si>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</si>
  <si>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</si>
  <si>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</si>
  <si>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</si>
  <si>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</si>
  <si>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</si>
  <si>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</si>
  <si>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</si>
  <si>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</si>
  <si>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</si>
  <si>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</si>
  <si>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</si>
  <si>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</si>
  <si>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</si>
  <si>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</si>
  <si>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</si>
  <si>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</si>
  <si>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</si>
  <si>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</si>
  <si>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</si>
  <si>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</si>
  <si>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</si>
  <si>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</si>
  <si>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</si>
  <si>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</si>
  <si>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</si>
  <si>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</si>
  <si>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</si>
  <si>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</si>
  <si>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</si>
  <si>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</si>
  <si>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</si>
  <si>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</si>
  <si>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</si>
  <si>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</si>
  <si>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</si>
  <si>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</si>
  <si>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</si>
  <si>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</si>
  <si>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</si>
  <si>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</si>
  <si>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</si>
  <si>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</si>
  <si>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</si>
  <si>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</si>
  <si>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</si>
  <si>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</si>
  <si>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</si>
  <si>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</si>
  <si>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</si>
  <si>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</si>
  <si>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</si>
  <si>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</si>
  <si>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</si>
  <si>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</si>
  <si>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</si>
  <si>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</si>
  <si>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</si>
  <si>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</si>
  <si>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</si>
  <si>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</si>
  <si>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</si>
  <si>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</si>
  <si>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</si>
  <si>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</si>
  <si>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</si>
  <si>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</si>
  <si>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</si>
  <si>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</si>
  <si>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</si>
  <si>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</si>
  <si>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</si>
  <si>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</si>
  <si>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</si>
  <si>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</si>
  <si>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</si>
  <si>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</si>
  <si>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</si>
  <si>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</si>
  <si>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</si>
  <si>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</si>
  <si>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</si>
  <si>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</si>
  <si>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</si>
  <si>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</si>
  <si>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</si>
  <si>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</si>
  <si>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</si>
  <si>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</si>
  <si>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</si>
  <si>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</si>
  <si>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</si>
  <si>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</si>
  <si>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</si>
  <si>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</si>
  <si>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</si>
  <si>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</si>
  <si>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</si>
  <si>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</si>
  <si>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</si>
  <si>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</si>
  <si>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</si>
  <si>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</si>
  <si>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</si>
  <si>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</si>
  <si>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</si>
  <si>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</si>
  <si>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</si>
  <si>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</si>
  <si>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</si>
  <si>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</si>
  <si>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</si>
  <si>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</si>
  <si>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</si>
  <si>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</si>
  <si>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</si>
  <si>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</si>
  <si>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</si>
  <si>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</si>
  <si>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</si>
  <si>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</si>
  <si>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</si>
  <si>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</si>
  <si>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</si>
  <si>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</si>
  <si>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</si>
  <si>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</si>
  <si>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</si>
  <si>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</si>
  <si>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</si>
  <si>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</si>
  <si>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</si>
  <si>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</si>
  <si>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</si>
  <si>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</si>
  <si>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</si>
  <si>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</si>
  <si>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</si>
  <si>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</si>
  <si>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</si>
  <si>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</si>
  <si>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</si>
  <si>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</si>
  <si>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</si>
  <si>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</si>
  <si>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</si>
  <si>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</si>
  <si>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</si>
  <si>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</si>
  <si>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</si>
  <si>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</si>
  <si>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</si>
  <si>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</si>
  <si>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</si>
  <si>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</si>
  <si>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</si>
  <si>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</si>
  <si>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</si>
  <si>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</si>
  <si>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</si>
  <si>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</si>
  <si>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</si>
  <si>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</si>
  <si>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</si>
  <si>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</si>
  <si>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</si>
  <si>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</si>
  <si>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</si>
  <si>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</si>
  <si>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</si>
  <si>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</si>
  <si>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</si>
  <si>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</si>
  <si>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</si>
  <si>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</si>
  <si>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</si>
  <si>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</si>
  <si>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</si>
  <si>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</si>
  <si>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</si>
  <si>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</si>
  <si>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</si>
  <si>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</si>
  <si>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</si>
  <si>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</si>
  <si>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</si>
  <si>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</si>
  <si>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</si>
  <si>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</si>
  <si>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</si>
  <si>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</si>
  <si>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</si>
  <si>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</si>
  <si>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</si>
  <si>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</si>
  <si>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</si>
  <si>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</si>
  <si>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</si>
  <si>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</si>
  <si>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</si>
  <si>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</si>
  <si>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</si>
  <si>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</si>
  <si>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</si>
  <si>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</si>
  <si>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</si>
  <si>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</si>
  <si>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</si>
  <si>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</si>
  <si>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</si>
  <si>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</si>
  <si>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</si>
  <si>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</si>
  <si>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</si>
  <si>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</si>
  <si>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</si>
  <si>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</si>
  <si>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</si>
  <si>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</si>
  <si>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</si>
  <si>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</si>
  <si>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</si>
  <si>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</si>
  <si>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</si>
  <si>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</si>
  <si>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</si>
  <si>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</si>
  <si>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</si>
  <si>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</si>
  <si>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</si>
  <si>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</si>
  <si>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</si>
  <si>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</si>
  <si>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</si>
  <si>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</si>
  <si>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</si>
  <si>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</si>
  <si>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</si>
  <si>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</si>
  <si>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</si>
  <si>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</si>
  <si>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</si>
  <si>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</si>
  <si>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</si>
  <si>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</si>
  <si>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</si>
  <si>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</si>
  <si>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</si>
  <si>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</si>
  <si>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</si>
  <si>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</si>
  <si>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</si>
  <si>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</si>
  <si>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</si>
  <si>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</si>
  <si>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</si>
  <si>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</si>
  <si>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</si>
  <si>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</si>
  <si>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</si>
  <si>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</si>
  <si>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</si>
  <si>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</si>
  <si>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</si>
  <si>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</si>
  <si>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</si>
  <si>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</si>
  <si>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</si>
  <si>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</si>
  <si>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</si>
  <si>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</si>
  <si>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</si>
  <si>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</si>
  <si>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</si>
  <si>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</si>
  <si>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</si>
  <si>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</si>
  <si>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</si>
  <si>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</si>
  <si>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</si>
  <si>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</si>
  <si>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</si>
  <si>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</si>
  <si>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</si>
  <si>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</si>
  <si>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</si>
  <si>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</si>
  <si>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</si>
  <si>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</si>
  <si>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</si>
  <si>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</si>
  <si>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</si>
  <si>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</si>
  <si>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</si>
  <si>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</si>
  <si>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</si>
  <si>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</si>
  <si>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</si>
  <si>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</si>
  <si>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</si>
  <si>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</si>
  <si>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</si>
  <si>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</si>
  <si>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</si>
  <si>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</si>
  <si>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</si>
  <si>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</si>
  <si>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</si>
  <si>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</si>
  <si>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</si>
  <si>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</si>
  <si>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</si>
  <si>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</si>
  <si>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</si>
  <si>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</si>
  <si>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</si>
  <si>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</si>
  <si>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</si>
  <si>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</si>
  <si>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</si>
  <si>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</si>
  <si>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</si>
  <si>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</si>
  <si>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</si>
  <si>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</si>
  <si>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</si>
  <si>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</si>
  <si>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</si>
  <si>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</si>
  <si>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</si>
  <si>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</si>
  <si>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</si>
  <si>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</si>
  <si>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</si>
  <si>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</si>
  <si>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</si>
  <si>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</si>
  <si>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</si>
  <si>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</si>
  <si>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</si>
  <si>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</si>
  <si>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</si>
  <si>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</si>
  <si>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</si>
  <si>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</si>
  <si>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</si>
  <si>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</si>
  <si>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</si>
  <si>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</si>
  <si>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</si>
  <si>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</si>
  <si>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</si>
  <si>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</si>
  <si>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</si>
  <si>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</si>
  <si>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</si>
  <si>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</si>
  <si>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</si>
  <si>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</si>
  <si>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</si>
  <si>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</si>
  <si>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</si>
  <si>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</si>
  <si>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</si>
  <si>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</si>
  <si>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</si>
  <si>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</si>
  <si>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</si>
  <si>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</si>
  <si>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</si>
  <si>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</si>
  <si>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</si>
  <si>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</si>
  <si>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</si>
  <si>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</si>
  <si>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</si>
  <si>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</si>
  <si>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</si>
  <si>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</si>
  <si>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</si>
  <si>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</si>
  <si>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</si>
  <si>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</si>
  <si>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</si>
  <si>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</si>
  <si>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</si>
  <si>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</si>
  <si>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</si>
  <si>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</si>
  <si>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</si>
  <si>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</si>
  <si>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</si>
  <si>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</si>
  <si>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</si>
  <si>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</si>
  <si>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</si>
  <si>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</si>
  <si>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</si>
  <si>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</si>
  <si>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</si>
  <si>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</si>
  <si>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</si>
  <si>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</si>
  <si>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</si>
  <si>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</si>
  <si>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</si>
  <si>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</si>
  <si>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</si>
  <si>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</si>
  <si>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</si>
  <si>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</si>
  <si>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</si>
  <si>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</si>
  <si>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</si>
  <si>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</si>
  <si>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</si>
  <si>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</si>
  <si>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</si>
  <si>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</si>
  <si>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</si>
  <si>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</si>
  <si>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</si>
  <si>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</si>
  <si>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</si>
  <si>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</si>
  <si>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</si>
  <si>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</si>
  <si>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</si>
  <si>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</si>
  <si>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</si>
  <si>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</si>
  <si>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</si>
  <si>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</si>
  <si>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</si>
  <si>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</si>
  <si>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</si>
  <si>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</si>
  <si>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</si>
  <si>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</si>
  <si>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</si>
  <si>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</si>
  <si>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</si>
  <si>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</si>
  <si>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</si>
  <si>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</si>
  <si>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</si>
  <si>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</si>
  <si>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</si>
  <si>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</si>
  <si>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</si>
  <si>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</si>
  <si>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</si>
  <si>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</si>
  <si>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</si>
  <si>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</si>
  <si>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</si>
  <si>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</si>
  <si>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</si>
  <si>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</si>
  <si>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</si>
  <si>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</si>
  <si>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</si>
  <si>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</si>
  <si>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</si>
  <si>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</si>
  <si>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</si>
  <si>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</si>
  <si>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</si>
  <si>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</si>
  <si>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</si>
  <si>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</si>
  <si>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</si>
  <si>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</si>
  <si>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</si>
  <si>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</si>
  <si>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</si>
  <si>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</si>
  <si>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</si>
  <si>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</si>
  <si>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</si>
  <si>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</si>
  <si>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</si>
  <si>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</si>
  <si>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</si>
  <si>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</si>
  <si>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</si>
  <si>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</si>
  <si>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</si>
  <si>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</si>
  <si>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</si>
  <si>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</si>
  <si>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</si>
  <si>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</si>
  <si>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</si>
  <si>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</si>
  <si>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</si>
  <si>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</si>
  <si>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</si>
  <si>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</si>
  <si>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</si>
  <si>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</si>
  <si>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</si>
  <si>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</si>
  <si>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</si>
  <si>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</si>
  <si>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</si>
  <si>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</si>
  <si>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</si>
  <si>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</si>
  <si>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</si>
  <si>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</si>
  <si>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</si>
  <si>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</si>
  <si>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</si>
  <si>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</si>
  <si>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</si>
  <si>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</si>
  <si>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</si>
  <si>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</si>
  <si>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</si>
  <si>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</si>
  <si>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</si>
  <si>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</si>
  <si>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</si>
  <si>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</si>
  <si>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</si>
  <si>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</si>
  <si>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</si>
  <si>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</si>
  <si>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</si>
  <si>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</si>
  <si>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</si>
  <si>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</si>
  <si>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</si>
  <si>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</si>
  <si>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</si>
  <si>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</si>
  <si>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</si>
  <si>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</si>
  <si>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</si>
  <si>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</si>
  <si>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</si>
  <si>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</si>
  <si>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</si>
  <si>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</si>
  <si>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</si>
  <si>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</si>
  <si>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</si>
  <si>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</si>
  <si>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</si>
  <si>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</si>
  <si>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</si>
  <si>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</si>
  <si>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</si>
  <si>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</si>
  <si>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</si>
  <si>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</si>
  <si>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</si>
  <si>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</si>
  <si>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</si>
  <si>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</si>
  <si>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</si>
  <si>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</si>
  <si>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</si>
  <si>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</si>
  <si>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</si>
  <si>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</si>
  <si>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</si>
  <si>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</si>
  <si>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</si>
  <si>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</si>
  <si>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</si>
  <si>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</si>
  <si>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</si>
  <si>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</si>
  <si>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</si>
  <si>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</si>
  <si>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</si>
  <si>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</si>
  <si>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</si>
  <si>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</si>
  <si>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</si>
  <si>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</si>
  <si>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</si>
  <si>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</si>
  <si>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</si>
  <si>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</si>
  <si>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</si>
  <si>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</si>
  <si>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</si>
  <si>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</si>
  <si>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</si>
  <si>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</si>
  <si>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</si>
  <si>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</si>
  <si>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</si>
  <si>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</si>
  <si>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</si>
  <si>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</si>
  <si>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</si>
  <si>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</si>
  <si>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</si>
  <si>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</si>
  <si>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</si>
  <si>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</si>
  <si>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</si>
  <si>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</si>
  <si>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</si>
  <si>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</si>
  <si>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</si>
  <si>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</si>
  <si>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</si>
  <si>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</si>
  <si>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</si>
  <si>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</si>
  <si>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</si>
  <si>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</si>
  <si>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</si>
  <si>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</si>
  <si>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</si>
  <si>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</si>
  <si>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</si>
  <si>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</si>
  <si>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</si>
  <si>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</si>
  <si>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</si>
  <si>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</si>
  <si>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</si>
  <si>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</si>
  <si>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</si>
  <si>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</si>
  <si>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</si>
  <si>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</si>
  <si>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</si>
  <si>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</si>
  <si>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</si>
  <si>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</si>
  <si>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</si>
  <si>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</si>
  <si>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</si>
  <si>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</si>
  <si>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</si>
  <si>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</si>
  <si>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</si>
  <si>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</si>
  <si>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</si>
  <si>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</si>
  <si>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</si>
  <si>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</si>
  <si>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</si>
  <si>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</si>
  <si>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</si>
  <si>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</si>
  <si>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</si>
  <si>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</si>
  <si>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</si>
  <si>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</si>
  <si>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</si>
  <si>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</si>
  <si>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</si>
  <si>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</si>
  <si>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</si>
  <si>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</si>
  <si>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</si>
  <si>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</si>
  <si>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</si>
  <si>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</si>
  <si>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</si>
  <si>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</si>
  <si>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</si>
  <si>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</si>
  <si>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</si>
  <si>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</si>
  <si>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</si>
  <si>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</si>
  <si>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</si>
  <si>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</si>
  <si>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</si>
  <si>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</si>
  <si>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</si>
  <si>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</si>
  <si>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</si>
  <si>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</si>
  <si>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</si>
  <si>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</si>
  <si>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</si>
  <si>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</si>
  <si>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</si>
  <si>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</si>
  <si>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</si>
  <si>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</si>
  <si>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</si>
  <si>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</si>
  <si>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</si>
  <si>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</si>
  <si>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</si>
  <si>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</si>
  <si>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</si>
  <si>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</si>
  <si>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</si>
  <si>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</si>
  <si>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</si>
  <si>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</si>
  <si>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</si>
  <si>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</si>
  <si>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</si>
  <si>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</si>
  <si>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</si>
  <si>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</si>
  <si>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</si>
  <si>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</si>
  <si>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</si>
  <si>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</si>
  <si>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</si>
  <si>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</si>
  <si>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</si>
  <si>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</si>
  <si>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</si>
  <si>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</si>
  <si>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</si>
  <si>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</si>
  <si>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</si>
  <si>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</si>
  <si>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</si>
  <si>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</si>
  <si>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</si>
  <si>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</si>
  <si>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</si>
  <si>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</si>
  <si>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</si>
  <si>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</si>
  <si>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</si>
  <si>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</si>
  <si>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</si>
  <si>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</si>
  <si>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</si>
  <si>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</si>
  <si>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</si>
  <si>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</si>
  <si>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</si>
  <si>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</si>
  <si>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</si>
  <si>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</si>
  <si>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</si>
  <si>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</si>
  <si>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</si>
  <si>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</si>
  <si>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</si>
  <si>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</si>
  <si>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</si>
  <si>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</si>
  <si>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</si>
  <si>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</si>
  <si>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</si>
  <si>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</si>
  <si>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</si>
  <si>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</si>
  <si>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</si>
  <si>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</si>
  <si>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</si>
  <si>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</si>
  <si>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</si>
  <si>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</si>
  <si>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</si>
  <si>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</si>
  <si>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</si>
  <si>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</si>
  <si>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</si>
  <si>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</si>
  <si>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</si>
  <si>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</si>
  <si>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</si>
  <si>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</si>
  <si>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</si>
  <si>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</si>
  <si>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</si>
  <si>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</si>
  <si>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</si>
  <si>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</si>
  <si>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</si>
  <si>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</si>
  <si>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</si>
  <si>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</si>
  <si>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</si>
  <si>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</si>
  <si>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</si>
  <si>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</si>
  <si>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</si>
  <si>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</si>
  <si>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</si>
  <si>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</si>
  <si>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</si>
  <si>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</si>
  <si>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</si>
  <si>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</si>
  <si>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</si>
  <si>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</si>
  <si>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</si>
  <si>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</si>
  <si>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</si>
  <si>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</si>
  <si>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</si>
  <si>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</si>
  <si>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</si>
  <si>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</si>
  <si>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</si>
  <si>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</si>
  <si>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</si>
  <si>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</si>
  <si>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</si>
  <si>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</si>
  <si>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</si>
  <si>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</si>
  <si>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</si>
  <si>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</si>
  <si>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</si>
  <si>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</si>
  <si>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</si>
  <si>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</si>
  <si>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</si>
  <si>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</si>
  <si>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</si>
  <si>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</si>
  <si>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</si>
  <si>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</si>
  <si>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</si>
  <si>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</si>
  <si>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</si>
  <si>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</si>
  <si>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</si>
  <si>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</si>
  <si>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</si>
  <si>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</si>
  <si>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</si>
  <si>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</si>
  <si>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</si>
  <si>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</si>
  <si>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</si>
  <si>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</si>
  <si>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</si>
  <si>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</si>
  <si>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</si>
  <si>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</si>
  <si>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</si>
  <si>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</si>
  <si>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</si>
  <si>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</si>
  <si>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</si>
  <si>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</si>
  <si>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</si>
  <si>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</si>
  <si>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</si>
  <si>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</si>
  <si>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</si>
  <si>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</si>
  <si>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</si>
  <si>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</si>
  <si>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</si>
  <si>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</si>
  <si>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</si>
  <si>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</si>
  <si>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</si>
  <si>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</si>
  <si>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</si>
  <si>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</si>
  <si>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</si>
  <si>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</si>
  <si>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</si>
  <si>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</si>
  <si>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</si>
  <si>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</si>
  <si>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</si>
  <si>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</si>
  <si>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</si>
  <si>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</si>
  <si>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</si>
  <si>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</si>
  <si>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</si>
  <si>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</si>
  <si>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</si>
  <si>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</si>
  <si>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</si>
  <si>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</si>
  <si>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</si>
  <si>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</si>
  <si>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</si>
  <si>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</si>
  <si>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</si>
  <si>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</si>
  <si>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</si>
  <si>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</si>
  <si>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</si>
  <si>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</si>
  <si>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</si>
  <si>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</si>
  <si>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</si>
  <si>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</si>
  <si>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</si>
  <si>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</si>
  <si>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</si>
  <si>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</si>
  <si>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</si>
  <si>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</si>
  <si>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</si>
  <si>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</si>
  <si>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</si>
  <si>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</si>
  <si>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</si>
  <si>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</si>
  <si>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</si>
  <si>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</si>
  <si>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</si>
  <si>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</si>
  <si>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</si>
  <si>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</si>
  <si>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</si>
  <si>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</si>
  <si>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</si>
  <si>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</si>
  <si>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</si>
  <si>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</si>
  <si>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</si>
  <si>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</si>
  <si>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</si>
  <si>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</si>
  <si>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</si>
  <si>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</si>
  <si>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</si>
  <si>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</si>
  <si>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</si>
  <si>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</si>
  <si>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</si>
  <si>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</si>
  <si>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</si>
  <si>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</si>
  <si>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</si>
  <si>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</si>
  <si>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</si>
  <si>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</si>
  <si>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</si>
  <si>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</si>
  <si>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</si>
  <si>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</si>
  <si>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</si>
  <si>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</si>
  <si>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</si>
  <si>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</si>
  <si>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</si>
  <si>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</si>
  <si>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</si>
  <si>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</si>
  <si>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</si>
  <si>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</si>
  <si>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</si>
  <si>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</si>
  <si>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</si>
  <si>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</si>
  <si>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</si>
  <si>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</si>
  <si>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</si>
  <si>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</si>
  <si>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</si>
  <si>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</si>
  <si>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</si>
  <si>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</si>
  <si>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</si>
  <si>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</si>
  <si>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</si>
  <si>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</si>
  <si>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</si>
  <si>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</si>
  <si>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</si>
  <si>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</si>
  <si>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</si>
  <si>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</si>
  <si>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</si>
  <si>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</si>
  <si>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</si>
  <si>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</si>
  <si>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</si>
  <si>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</si>
  <si>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</si>
  <si>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</si>
  <si>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</si>
  <si>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</si>
  <si>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</si>
  <si>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</si>
  <si>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</si>
  <si>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</si>
  <si>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</si>
  <si>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</si>
  <si>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</si>
  <si>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</si>
  <si>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</si>
  <si>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</si>
  <si>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</si>
  <si>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</si>
  <si>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</si>
  <si>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</si>
  <si>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</si>
  <si>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</si>
  <si>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</si>
  <si>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</si>
  <si>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</si>
  <si>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</si>
  <si>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</si>
  <si>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</si>
  <si>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</si>
  <si>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</si>
  <si>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</si>
  <si>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</si>
  <si>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</si>
  <si>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</si>
  <si>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</si>
  <si>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</si>
  <si>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</si>
  <si>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</si>
  <si>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</si>
  <si>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</si>
  <si>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</si>
  <si>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</si>
  <si>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</si>
  <si>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</si>
  <si>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</si>
  <si>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</si>
  <si>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</si>
  <si>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</si>
  <si>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</si>
  <si>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</si>
  <si>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</si>
  <si>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</si>
  <si>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</si>
  <si>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</si>
  <si>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</si>
  <si>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</si>
  <si>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</si>
  <si>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</si>
  <si>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</si>
  <si>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</si>
  <si>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</si>
  <si>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</si>
  <si>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</si>
  <si>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</si>
  <si>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</si>
  <si>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</si>
  <si>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</si>
  <si>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</si>
  <si>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</si>
  <si>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</si>
  <si>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</si>
  <si>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</si>
  <si>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</si>
  <si>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</si>
  <si>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</si>
  <si>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</si>
  <si>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</si>
  <si>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</si>
  <si>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</si>
  <si>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</si>
  <si>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</si>
  <si>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</si>
  <si>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</si>
  <si>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</si>
  <si>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</si>
  <si>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</si>
  <si>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</si>
  <si>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</si>
  <si>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</si>
  <si>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</si>
  <si>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</si>
  <si>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</si>
  <si>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</si>
  <si>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</si>
  <si>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</si>
  <si>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</si>
  <si>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</si>
  <si>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</si>
  <si>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</si>
  <si>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</si>
  <si>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</si>
  <si>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</si>
  <si>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</si>
  <si>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</si>
  <si>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</si>
  <si>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</si>
  <si>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</si>
  <si>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</si>
  <si>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</si>
  <si>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</si>
  <si>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</si>
  <si>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</si>
  <si>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</si>
  <si>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</si>
  <si>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</si>
  <si>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</si>
  <si>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</si>
  <si>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</si>
  <si>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</si>
  <si>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</si>
  <si>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</si>
  <si>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</si>
  <si>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</si>
  <si>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</si>
  <si>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</si>
  <si>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</si>
  <si>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</si>
  <si>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</si>
  <si>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</si>
  <si>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</si>
  <si>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</si>
  <si>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</si>
  <si>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</si>
  <si>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</si>
  <si>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</si>
  <si>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</si>
  <si>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</si>
  <si>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</si>
  <si>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</si>
  <si>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</si>
  <si>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</si>
  <si>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</si>
  <si>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</si>
  <si>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</si>
  <si>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</si>
  <si>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</si>
  <si>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</si>
  <si>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</si>
  <si>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</si>
  <si>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</si>
  <si>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</si>
  <si>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</si>
  <si>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</si>
  <si>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</si>
  <si>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</si>
  <si>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</si>
  <si>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</si>
  <si>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</si>
  <si>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</si>
  <si>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</si>
  <si>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</si>
  <si>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</si>
  <si>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</si>
  <si>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</si>
  <si>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</si>
  <si>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</si>
  <si>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</si>
  <si>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</si>
  <si>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</si>
  <si>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</si>
  <si>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</si>
  <si>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</si>
  <si>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</si>
  <si>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</si>
  <si>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</si>
  <si>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</si>
  <si>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</si>
  <si>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</si>
  <si>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</si>
  <si>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</si>
  <si>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</si>
  <si>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</si>
  <si>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</si>
  <si>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</si>
  <si>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</si>
  <si>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</si>
  <si>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</si>
  <si>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</si>
  <si>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</si>
  <si>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</si>
  <si>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</si>
  <si>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</si>
  <si>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</si>
  <si>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</si>
  <si>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</si>
  <si>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</si>
  <si>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</si>
  <si>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</si>
  <si>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</si>
  <si>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</si>
  <si>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</si>
  <si>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</si>
  <si>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</si>
  <si>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</si>
  <si>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</si>
  <si>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</si>
  <si>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</si>
  <si>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</si>
  <si>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</si>
  <si>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</si>
  <si>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</si>
  <si>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</si>
  <si>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</si>
  <si>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</si>
  <si>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</si>
  <si>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</si>
  <si>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</si>
  <si>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</si>
  <si>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</si>
  <si>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</si>
  <si>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</si>
  <si>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</si>
  <si>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</si>
  <si>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</si>
  <si>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</si>
  <si>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</si>
  <si>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</si>
  <si>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</si>
  <si>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</si>
  <si>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</si>
  <si>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</si>
  <si>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</si>
  <si>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</si>
  <si>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</si>
  <si>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</si>
  <si>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</si>
  <si>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</si>
  <si>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</si>
  <si>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</si>
  <si>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</si>
  <si>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</si>
  <si>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</si>
  <si>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</si>
  <si>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</si>
  <si>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</si>
  <si>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</si>
  <si>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</si>
  <si>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</si>
  <si>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</si>
  <si>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</si>
  <si>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</si>
  <si>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</si>
  <si>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</si>
  <si>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</si>
  <si>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</si>
  <si>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</si>
  <si>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</si>
  <si>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</si>
  <si>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</si>
  <si>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</si>
  <si>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</si>
  <si>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</si>
  <si>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</si>
  <si>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</si>
  <si>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</si>
  <si>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</si>
  <si>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</si>
  <si>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</si>
  <si>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</si>
  <si>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</si>
  <si>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</si>
  <si>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</si>
  <si>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</si>
  <si>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</si>
  <si>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</si>
  <si>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</si>
  <si>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</si>
  <si>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</si>
  <si>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</si>
  <si>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</si>
  <si>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</si>
  <si>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</si>
  <si>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</si>
  <si>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</si>
  <si>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</si>
  <si>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</si>
  <si>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</si>
  <si>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</si>
  <si>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</si>
  <si>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</si>
  <si>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</si>
  <si>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</si>
  <si>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</si>
  <si>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</si>
  <si>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</si>
  <si>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</si>
  <si>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</si>
  <si>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</si>
  <si>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</si>
  <si>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</si>
  <si>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</si>
  <si>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</si>
  <si>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</si>
  <si>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</si>
  <si>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</si>
  <si>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</si>
  <si>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</si>
  <si>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</si>
  <si>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</si>
  <si>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</si>
  <si>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</si>
  <si>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</si>
  <si>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</si>
  <si>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</si>
  <si>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</si>
  <si>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</si>
  <si>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</si>
  <si>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</si>
  <si>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</si>
  <si>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</si>
  <si>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</si>
  <si>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</si>
  <si>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</si>
  <si>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</si>
  <si>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</si>
  <si>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</si>
  <si>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</si>
  <si>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</si>
  <si>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</si>
  <si>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</si>
  <si>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</si>
  <si>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</si>
  <si>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</si>
  <si>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</si>
  <si>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</si>
  <si>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</si>
  <si>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</si>
  <si>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</si>
  <si>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</si>
  <si>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</si>
  <si>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</si>
  <si>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</si>
  <si>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</si>
  <si>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</si>
  <si>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</si>
  <si>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</si>
  <si>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</si>
  <si>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</si>
  <si>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</si>
  <si>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</si>
  <si>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</si>
  <si>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</si>
  <si>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</si>
  <si>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</si>
  <si>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</si>
  <si>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</si>
  <si>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</si>
  <si>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</si>
  <si>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</si>
  <si>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</si>
  <si>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</si>
  <si>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</si>
  <si>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</si>
  <si>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</si>
  <si>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</si>
  <si>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</si>
  <si>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</si>
  <si>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</si>
  <si>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</si>
  <si>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</si>
  <si>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</si>
  <si>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</si>
  <si>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</si>
  <si>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</si>
  <si>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</si>
  <si>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</si>
  <si>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</si>
  <si>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</si>
  <si>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</si>
  <si>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</si>
  <si>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</si>
  <si>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</si>
  <si>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</si>
  <si>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</si>
  <si>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</si>
  <si>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</si>
  <si>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</si>
  <si>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</si>
  <si>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</si>
  <si>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</si>
  <si>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</si>
  <si>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</si>
  <si>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</si>
  <si>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</si>
  <si>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</si>
  <si>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</si>
  <si>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</si>
  <si>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</si>
  <si>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</si>
  <si>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</si>
  <si>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</si>
  <si>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</si>
  <si>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</si>
  <si>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</si>
  <si>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</si>
  <si>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</si>
  <si>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</si>
  <si>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</si>
  <si>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</si>
  <si>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</si>
  <si>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</si>
  <si>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</si>
  <si>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</si>
  <si>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</si>
  <si>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</si>
  <si>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</si>
  <si>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</si>
  <si>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</si>
  <si>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</si>
  <si>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</si>
  <si>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</si>
  <si>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</si>
  <si>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</si>
  <si>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</si>
  <si>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</si>
  <si>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</si>
  <si>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</si>
  <si>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</si>
  <si>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</si>
  <si>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</si>
  <si>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</si>
  <si>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</si>
  <si>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</si>
  <si>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</si>
  <si>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</si>
  <si>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</si>
  <si>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</si>
  <si>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</si>
  <si>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</si>
  <si>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</si>
  <si>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</si>
  <si>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</si>
  <si>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</si>
  <si>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</si>
  <si>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</si>
  <si>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</si>
  <si>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</si>
  <si>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</si>
  <si>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</si>
  <si>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</si>
  <si>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</si>
  <si>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</si>
  <si>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</si>
  <si>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</si>
  <si>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</si>
  <si>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</si>
  <si>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</si>
  <si>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</si>
  <si>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</si>
  <si>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</si>
  <si>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</si>
  <si>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</si>
  <si>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</si>
  <si>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</si>
  <si>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</si>
  <si>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</si>
  <si>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</si>
  <si>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</si>
  <si>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</si>
  <si>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</si>
  <si>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</si>
  <si>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</si>
  <si>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</si>
  <si>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</si>
  <si>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</si>
  <si>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</si>
  <si>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</si>
  <si>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</si>
  <si>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</si>
  <si>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</si>
  <si>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</si>
  <si>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</si>
  <si>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</si>
  <si>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</si>
  <si>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</si>
  <si>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</si>
  <si>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</si>
  <si>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</si>
  <si>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</si>
  <si>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</si>
  <si>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</si>
  <si>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</si>
  <si>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</si>
  <si>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</si>
  <si>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</si>
  <si>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</si>
  <si>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</si>
  <si>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</si>
  <si>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</si>
  <si>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</si>
  <si>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</si>
  <si>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</si>
  <si>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</si>
  <si>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</si>
  <si>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</si>
  <si>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</si>
  <si>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</si>
  <si>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</si>
  <si>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</si>
  <si>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</si>
  <si>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</si>
  <si>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</si>
  <si>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</si>
  <si>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</si>
  <si>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</si>
  <si>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</si>
  <si>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</si>
  <si>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</si>
  <si>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</si>
  <si>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</si>
  <si>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</si>
  <si>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</si>
  <si>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</si>
  <si>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</si>
  <si>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</si>
  <si>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</si>
  <si>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</si>
  <si>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</si>
  <si>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</si>
  <si>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</si>
  <si>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</si>
  <si>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</si>
  <si>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</si>
  <si>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</si>
  <si>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</si>
  <si>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</si>
  <si>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</si>
  <si>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</si>
  <si>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</si>
  <si>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</si>
  <si>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</si>
  <si>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</si>
  <si>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</si>
  <si>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</si>
  <si>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</si>
  <si>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</si>
  <si>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</si>
  <si>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</si>
  <si>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</si>
  <si>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</si>
  <si>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</si>
  <si>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</si>
  <si>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</si>
  <si>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</si>
  <si>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</si>
  <si>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</si>
  <si>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</si>
  <si>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</si>
  <si>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</si>
  <si>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</si>
  <si>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</si>
  <si>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</si>
  <si>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</si>
  <si>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</si>
  <si>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</si>
  <si>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</si>
  <si>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</si>
  <si>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</si>
  <si>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</si>
  <si>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</si>
  <si>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</si>
  <si>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</si>
  <si>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</si>
  <si>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</si>
  <si>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</si>
  <si>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</si>
  <si>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</si>
  <si>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</si>
  <si>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</si>
  <si>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</si>
  <si>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</si>
  <si>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</si>
  <si>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</si>
  <si>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</si>
  <si>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</si>
  <si>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</si>
  <si>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</si>
  <si>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</si>
  <si>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</si>
  <si>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</si>
  <si>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</si>
  <si>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</si>
  <si>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</si>
  <si>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</si>
  <si>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</si>
  <si>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</si>
  <si>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</si>
  <si>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</si>
  <si>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</si>
  <si>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</si>
  <si>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</si>
  <si>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</si>
  <si>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</si>
  <si>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</si>
  <si>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</si>
  <si>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</si>
  <si>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</si>
  <si>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</si>
  <si>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</si>
  <si>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</si>
  <si>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</si>
  <si>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</si>
  <si>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</si>
  <si>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</si>
  <si>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</si>
  <si>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</si>
  <si>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</si>
  <si>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</si>
  <si>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</si>
  <si>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</si>
  <si>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</si>
  <si>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</si>
  <si>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</si>
  <si>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</si>
  <si>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</si>
  <si>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</si>
  <si>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</si>
  <si>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</si>
  <si>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</si>
  <si>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</si>
  <si>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</si>
  <si>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</si>
  <si>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</si>
  <si>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</si>
  <si>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</si>
  <si>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</si>
  <si>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</si>
  <si>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</si>
  <si>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</si>
  <si>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</si>
  <si>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</si>
  <si>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</si>
  <si>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</si>
  <si>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</si>
  <si>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</si>
  <si>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</si>
  <si>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</si>
  <si>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</si>
  <si>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</si>
  <si>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</si>
  <si>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</si>
  <si>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</si>
  <si>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</si>
  <si>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</si>
  <si>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</si>
  <si>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</si>
  <si>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</si>
  <si>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</si>
  <si>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</si>
  <si>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</si>
  <si>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</si>
  <si>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</si>
  <si>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</si>
  <si>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</si>
  <si>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</si>
  <si>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</si>
  <si>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</si>
  <si>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</si>
  <si>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</si>
  <si>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</si>
  <si>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</si>
  <si>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</si>
  <si>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</si>
  <si>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</si>
  <si>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</si>
  <si>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</si>
  <si>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</si>
  <si>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</si>
  <si>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</si>
  <si>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</si>
  <si>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</si>
  <si>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</si>
  <si>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</si>
  <si>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</si>
  <si>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</si>
  <si>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</si>
  <si>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</si>
  <si>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</si>
  <si>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</si>
  <si>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</si>
  <si>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</si>
  <si>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</si>
  <si>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</si>
  <si>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</si>
  <si>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</si>
  <si>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</si>
  <si>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</si>
  <si>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</si>
  <si>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</si>
  <si>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</si>
  <si>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</si>
  <si>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</si>
  <si>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</si>
  <si>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</si>
  <si>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</si>
  <si>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</si>
  <si>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</si>
  <si>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</si>
  <si>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</si>
  <si>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</si>
  <si>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</si>
  <si>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</si>
  <si>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</si>
  <si>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</si>
  <si>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</si>
  <si>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</si>
  <si>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</si>
  <si>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</si>
  <si>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</si>
  <si>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</si>
  <si>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</si>
  <si>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</si>
  <si>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</si>
  <si>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</si>
  <si>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</si>
  <si>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</si>
  <si>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</si>
  <si>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</si>
  <si>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</si>
  <si>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</si>
  <si>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</si>
  <si>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</si>
  <si>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</si>
  <si>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</si>
  <si>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</si>
  <si>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</si>
  <si>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</si>
  <si>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</si>
  <si>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</si>
  <si>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</si>
  <si>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</si>
  <si>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</si>
  <si>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</si>
  <si>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</si>
  <si>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</si>
  <si>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</si>
  <si>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</si>
  <si>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</si>
  <si>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</si>
  <si>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</si>
  <si>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</si>
  <si>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</si>
  <si>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</si>
  <si>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</si>
  <si>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</si>
  <si>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</si>
  <si>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</si>
  <si>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</si>
  <si>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</si>
  <si>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</si>
  <si>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</si>
  <si>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</si>
  <si>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</si>
  <si>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</si>
  <si>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</si>
  <si>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</si>
  <si>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</si>
  <si>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</si>
  <si>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</si>
  <si>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</si>
  <si>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</si>
  <si>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</si>
  <si>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</si>
  <si>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</si>
  <si>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</si>
  <si>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</si>
  <si>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</si>
  <si>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</si>
  <si>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</si>
  <si>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</si>
  <si>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</si>
  <si>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</si>
  <si>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</si>
  <si>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</si>
  <si>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</si>
  <si>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</si>
  <si>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</si>
  <si>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</si>
  <si>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</si>
  <si>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</si>
  <si>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</si>
  <si>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</si>
  <si>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</si>
  <si>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</si>
  <si>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</si>
  <si>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</si>
  <si>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</si>
  <si>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</si>
  <si>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</si>
  <si>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</si>
  <si>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</si>
  <si>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</si>
  <si>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</si>
  <si>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</si>
  <si>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</si>
  <si>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</si>
  <si>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</si>
  <si>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</si>
  <si>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</si>
  <si>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</si>
  <si>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</si>
  <si>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</si>
  <si>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</si>
  <si>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</si>
  <si>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</si>
  <si>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</si>
  <si>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</si>
  <si>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</si>
  <si>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</si>
  <si>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</si>
  <si>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</si>
  <si>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</si>
  <si>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</si>
  <si>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</si>
  <si>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</si>
  <si>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</si>
  <si>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</si>
  <si>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</si>
  <si>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</si>
  <si>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</si>
  <si>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</si>
  <si>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</si>
  <si>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</si>
  <si>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</si>
  <si>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</si>
  <si>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</si>
  <si>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</si>
  <si>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</si>
  <si>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</si>
  <si>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</si>
  <si>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</si>
  <si>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</si>
  <si>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</si>
  <si>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</si>
  <si>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</si>
  <si>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</si>
  <si>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</si>
  <si>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</si>
  <si>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</si>
  <si>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</si>
  <si>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</si>
  <si>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</si>
  <si>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</si>
  <si>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</si>
  <si>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</si>
  <si>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</si>
  <si>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</si>
  <si>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</si>
  <si>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</si>
  <si>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</si>
  <si>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</si>
  <si>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</si>
  <si>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</si>
  <si>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</si>
  <si>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</si>
  <si>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</si>
  <si>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</si>
  <si>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</si>
  <si>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</si>
  <si>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</si>
  <si>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</si>
  <si>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</si>
  <si>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</si>
  <si>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</si>
  <si>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</si>
  <si>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</si>
  <si>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</si>
  <si>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</si>
  <si>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</si>
  <si>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</si>
  <si>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</si>
  <si>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</si>
  <si>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</si>
  <si>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</si>
  <si>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</si>
  <si>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</si>
  <si>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</si>
  <si>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</si>
  <si>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</si>
  <si>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</si>
  <si>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</si>
  <si>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</si>
  <si>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</si>
  <si>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</si>
  <si>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</si>
  <si>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</si>
  <si>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</si>
  <si>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</si>
  <si>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</si>
  <si>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</si>
  <si>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</si>
  <si>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</si>
  <si>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</si>
  <si>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</si>
  <si>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</si>
  <si>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</si>
  <si>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</si>
  <si>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</si>
  <si>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</si>
  <si>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</si>
  <si>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</si>
  <si>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</si>
  <si>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</si>
  <si>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</si>
  <si>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</si>
  <si>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</si>
  <si>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</si>
  <si>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</si>
  <si>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</si>
  <si>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</si>
  <si>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</si>
  <si>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</si>
  <si>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</si>
  <si>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</si>
  <si>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</si>
  <si>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</si>
  <si>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</si>
  <si>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</si>
  <si>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</si>
  <si>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</si>
  <si>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</si>
  <si>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</si>
  <si>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</si>
  <si>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</si>
  <si>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</si>
  <si>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</si>
  <si>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</si>
  <si>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</si>
  <si>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</si>
  <si>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</si>
  <si>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</si>
  <si>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</si>
  <si>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</si>
  <si>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</si>
  <si>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</si>
  <si>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</si>
  <si>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</si>
  <si>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</si>
  <si>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</si>
  <si>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</si>
  <si>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</si>
  <si>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</si>
  <si>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</si>
  <si>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</si>
  <si>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</si>
  <si>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</si>
  <si>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</si>
  <si>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</si>
  <si>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</si>
  <si>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</si>
  <si>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</si>
  <si>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</si>
  <si>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</si>
  <si>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</si>
  <si>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</si>
  <si>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</si>
  <si>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</si>
  <si>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</si>
  <si>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</si>
  <si>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</si>
  <si>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</si>
  <si>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</si>
  <si>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</si>
  <si>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</si>
  <si>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</si>
  <si>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</si>
  <si>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</si>
  <si>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</si>
  <si>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</si>
  <si>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</si>
  <si>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</si>
  <si>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</si>
  <si>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</si>
  <si>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</si>
  <si>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</si>
  <si>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</si>
  <si>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</si>
  <si>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</si>
  <si>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</si>
  <si>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</si>
  <si>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</si>
  <si>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</si>
  <si>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</si>
  <si>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</si>
  <si>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</si>
  <si>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</si>
  <si>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</si>
  <si>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</si>
  <si>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</si>
  <si>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</si>
  <si>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</si>
  <si>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</si>
  <si>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</si>
  <si>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</si>
  <si>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</si>
  <si>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</si>
  <si>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</si>
  <si>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</si>
  <si>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</si>
  <si>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</si>
  <si>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</si>
  <si>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</si>
  <si>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</si>
  <si>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</si>
  <si>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</si>
  <si>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</si>
  <si>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</si>
  <si>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</si>
  <si>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</si>
  <si>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</si>
  <si>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</si>
  <si>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</si>
  <si>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</si>
  <si>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</si>
  <si>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</si>
  <si>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</si>
  <si>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</si>
  <si>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</si>
  <si>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</si>
  <si>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</si>
  <si>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</si>
  <si>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</si>
  <si>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</si>
  <si>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</si>
  <si>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</si>
  <si>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</si>
  <si>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</si>
  <si>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</si>
  <si>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</si>
  <si>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</si>
  <si>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</si>
  <si>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</si>
  <si>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</si>
  <si>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</si>
  <si>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</si>
  <si>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</si>
  <si>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</si>
  <si>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</si>
  <si>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</si>
  <si>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</si>
  <si>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</si>
  <si>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</si>
  <si>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</si>
  <si>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</si>
  <si>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</si>
  <si>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</si>
  <si>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</si>
  <si>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</si>
  <si>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</si>
  <si>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</si>
  <si>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</si>
  <si>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</si>
  <si>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</si>
  <si>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</si>
  <si>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</si>
  <si>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</si>
  <si>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</si>
  <si>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</si>
  <si>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</si>
  <si>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</si>
  <si>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</si>
  <si>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</si>
  <si>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</si>
  <si>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</si>
  <si>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</si>
  <si>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</si>
  <si>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</si>
  <si>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</si>
  <si>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</si>
  <si>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</si>
  <si>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</si>
  <si>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</si>
  <si>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</si>
  <si>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</si>
  <si>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</si>
  <si>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</si>
  <si>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</si>
  <si>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</si>
  <si>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</si>
  <si>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</si>
  <si>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</si>
  <si>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</si>
  <si>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</si>
  <si>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</si>
  <si>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</si>
  <si>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</si>
  <si>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</si>
  <si>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</si>
  <si>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</si>
  <si>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</si>
  <si>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</si>
  <si>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</si>
  <si>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</si>
  <si>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</si>
  <si>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</si>
  <si>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</si>
  <si>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</si>
  <si>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</si>
  <si>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</si>
  <si>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</si>
  <si>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</si>
  <si>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</si>
  <si>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</si>
  <si>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</si>
  <si>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</si>
  <si>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</si>
  <si>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</si>
  <si>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</si>
  <si>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</si>
  <si>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</si>
  <si>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</si>
  <si>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</si>
  <si>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</si>
  <si>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</si>
  <si>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</si>
  <si>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</si>
  <si>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</si>
  <si>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</si>
  <si>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</si>
  <si>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</si>
  <si>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</si>
  <si>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</si>
  <si>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</si>
  <si>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</si>
  <si>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</si>
  <si>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</si>
  <si>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</si>
  <si>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</si>
  <si>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</si>
  <si>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</si>
  <si>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</si>
  <si>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</si>
  <si>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</si>
  <si>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</si>
  <si>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</si>
  <si>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</si>
  <si>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</si>
  <si>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</si>
  <si>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</si>
  <si>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</si>
  <si>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</si>
  <si>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</si>
  <si>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</si>
  <si>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</si>
  <si>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</si>
  <si>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</si>
  <si>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</si>
  <si>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</si>
  <si>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</si>
  <si>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</si>
  <si>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</si>
  <si>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</si>
  <si>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</si>
  <si>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</si>
  <si>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</si>
  <si>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</si>
  <si>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</si>
  <si>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</si>
  <si>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</si>
  <si>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</si>
  <si>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</si>
  <si>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</si>
  <si>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</si>
  <si>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</si>
  <si>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</si>
  <si>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</si>
  <si>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</si>
  <si>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</si>
  <si>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</si>
  <si>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</si>
  <si>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</si>
  <si>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</si>
  <si>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</si>
  <si>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</si>
  <si>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</si>
  <si>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</si>
  <si>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</si>
  <si>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</si>
  <si>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</si>
  <si>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</si>
  <si>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</si>
  <si>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</si>
  <si>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</si>
  <si>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</si>
  <si>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</si>
  <si>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</si>
  <si>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</si>
  <si>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</si>
  <si>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</si>
  <si>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</si>
  <si>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</si>
  <si>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</si>
  <si>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</si>
  <si>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</si>
  <si>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</si>
  <si>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</si>
  <si>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</si>
  <si>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</si>
  <si>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</si>
  <si>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</si>
  <si>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</si>
  <si>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</si>
  <si>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</si>
  <si>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</si>
  <si>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</si>
  <si>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</si>
  <si>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</si>
  <si>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</si>
  <si>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</si>
  <si>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</si>
  <si>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</si>
  <si>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</si>
  <si>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</si>
  <si>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</si>
  <si>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</si>
  <si>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</si>
  <si>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</si>
  <si>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</si>
  <si>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</si>
  <si>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</si>
  <si>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</si>
  <si>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</si>
  <si>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</si>
  <si>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</si>
  <si>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</si>
  <si>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</si>
  <si>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</si>
  <si>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</si>
  <si>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</si>
  <si>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</si>
  <si>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</si>
  <si>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</si>
  <si>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</si>
  <si>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</si>
  <si>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</si>
  <si>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</si>
  <si>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</si>
  <si>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</si>
  <si>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</si>
  <si>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</si>
  <si>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</si>
  <si>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</si>
  <si>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</si>
  <si>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</si>
  <si>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</si>
  <si>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</si>
  <si>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</si>
  <si>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</si>
  <si>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</si>
  <si>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</si>
  <si>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</si>
  <si>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</si>
  <si>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</si>
  <si>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</si>
  <si>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</si>
  <si>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</si>
  <si>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</si>
  <si>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</si>
  <si>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</si>
  <si>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</si>
  <si>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</si>
  <si>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</si>
  <si>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</si>
  <si>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</si>
  <si>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</si>
  <si>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</si>
  <si>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</si>
  <si>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</si>
  <si>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</si>
  <si>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</si>
  <si>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</si>
  <si>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</si>
  <si>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</si>
  <si>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</si>
  <si>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</si>
  <si>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</si>
  <si>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</si>
  <si>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</si>
  <si>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</si>
  <si>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</si>
  <si>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</si>
  <si>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</si>
  <si>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</si>
  <si>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</si>
  <si>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</si>
  <si>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</si>
  <si>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</si>
  <si>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</si>
  <si>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</si>
  <si>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</si>
  <si>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</si>
  <si>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</si>
  <si>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</si>
  <si>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</si>
  <si>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</si>
  <si>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</si>
  <si>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</si>
  <si>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</si>
  <si>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</si>
  <si>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</si>
  <si>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</si>
  <si>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</si>
  <si>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</si>
  <si>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</si>
  <si>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</si>
  <si>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</si>
  <si>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</si>
  <si>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</si>
  <si>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</si>
  <si>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</si>
  <si>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</si>
  <si>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</si>
  <si>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</si>
  <si>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</si>
  <si>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</si>
  <si>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</si>
  <si>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</si>
  <si>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</si>
  <si>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</si>
  <si>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</si>
  <si>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</si>
  <si>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</si>
  <si>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</si>
  <si>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</si>
  <si>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</si>
  <si>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</si>
  <si>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</si>
  <si>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</si>
  <si>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</si>
  <si>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</si>
  <si>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</si>
  <si>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</si>
  <si>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</si>
  <si>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</si>
  <si>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</si>
  <si>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</si>
  <si>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</si>
  <si>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</si>
  <si>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</si>
  <si>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</si>
  <si>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</si>
  <si>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</si>
  <si>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</si>
  <si>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</si>
  <si>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</si>
  <si>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</si>
  <si>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</si>
  <si>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</si>
  <si>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</si>
  <si>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</si>
  <si>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</si>
  <si>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</si>
  <si>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</si>
  <si>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</si>
  <si>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</si>
  <si>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</si>
  <si>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</si>
  <si>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</si>
  <si>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</si>
  <si>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</si>
  <si>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</si>
  <si>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</si>
  <si>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</si>
  <si>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</si>
  <si>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</si>
  <si>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</si>
  <si>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</si>
  <si>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</si>
  <si>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</si>
  <si>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</si>
  <si>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</si>
  <si>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</si>
  <si>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</si>
  <si>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</si>
  <si>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</si>
  <si>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</si>
  <si>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</si>
  <si>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</si>
  <si>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</si>
  <si>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</si>
  <si>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</si>
  <si>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</si>
  <si>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</si>
  <si>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</si>
  <si>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</si>
  <si>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</si>
  <si>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</si>
  <si>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</si>
  <si>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</si>
  <si>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</si>
  <si>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</si>
  <si>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</si>
  <si>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</si>
  <si>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</si>
  <si>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</si>
  <si>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</si>
  <si>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</si>
  <si>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</si>
  <si>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</si>
  <si>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</si>
  <si>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</si>
  <si>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</si>
  <si>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</si>
  <si>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</si>
  <si>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</si>
  <si>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</si>
  <si>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</si>
  <si>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</si>
  <si>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</si>
  <si>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</si>
  <si>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</si>
  <si>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</si>
  <si>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</si>
  <si>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</si>
  <si>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</si>
  <si>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</si>
  <si>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</si>
  <si>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</si>
  <si>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</si>
  <si>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</si>
  <si>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</si>
  <si>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</si>
  <si>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</si>
  <si>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</si>
  <si>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</si>
  <si>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</si>
  <si>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</si>
  <si>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</si>
  <si>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</si>
  <si>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</si>
  <si>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</si>
  <si>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</si>
  <si>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</si>
  <si>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</si>
  <si>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</si>
  <si>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</si>
  <si>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</si>
  <si>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</si>
  <si>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</si>
  <si>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</si>
  <si>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</si>
  <si>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</si>
  <si>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</si>
  <si>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</si>
  <si>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</si>
  <si>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</si>
  <si>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</si>
  <si>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</si>
  <si>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</si>
  <si>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</si>
  <si>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</si>
  <si>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</si>
  <si>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</si>
  <si>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</si>
  <si>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</si>
  <si>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</si>
  <si>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</si>
  <si>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</si>
  <si>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</si>
  <si>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</si>
  <si>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</si>
  <si>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</si>
  <si>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</si>
  <si>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</si>
  <si>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</si>
  <si>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</si>
  <si>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</si>
  <si>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</si>
  <si>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</si>
  <si>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</si>
  <si>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</si>
  <si>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</si>
  <si>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</si>
  <si>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</si>
  <si>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</si>
  <si>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</si>
  <si>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</si>
  <si>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</si>
  <si>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</si>
  <si>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</si>
  <si>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</si>
  <si>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</si>
  <si>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</si>
  <si>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</si>
  <si>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</si>
  <si>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</si>
  <si>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</si>
  <si>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</si>
  <si>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</si>
  <si>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</si>
  <si>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</si>
  <si>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</si>
  <si>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</si>
  <si>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</si>
  <si>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</si>
  <si>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</si>
  <si>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</si>
  <si>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</si>
  <si>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</si>
  <si>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</si>
  <si>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</si>
  <si>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</si>
  <si>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</si>
  <si>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</si>
  <si>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</si>
  <si>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</si>
  <si>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</si>
  <si>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</si>
  <si>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</si>
  <si>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</si>
  <si>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</si>
  <si>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</si>
  <si>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</si>
  <si>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</si>
  <si>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</si>
  <si>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</si>
  <si>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</si>
  <si>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</si>
  <si>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</si>
  <si>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</si>
  <si>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</si>
  <si>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</si>
  <si>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</si>
  <si>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</si>
  <si>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</si>
  <si>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</si>
  <si>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</si>
  <si>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</si>
  <si>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</si>
  <si>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</si>
  <si>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</si>
  <si>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</si>
  <si>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</si>
  <si>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</si>
  <si>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</si>
  <si>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</si>
  <si>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</si>
  <si>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</si>
  <si>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</si>
  <si>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</si>
  <si>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</si>
  <si>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</si>
  <si>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</si>
  <si>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</si>
  <si>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</si>
  <si>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</si>
  <si>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</si>
  <si>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</si>
  <si>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</si>
  <si>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</si>
  <si>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</si>
  <si>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</si>
  <si>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</si>
  <si>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</si>
  <si>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</si>
  <si>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</si>
  <si>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</si>
  <si>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</si>
  <si>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</si>
  <si>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</si>
  <si>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</si>
  <si>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</si>
  <si>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</si>
  <si>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</si>
  <si>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</si>
  <si>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</si>
  <si>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</si>
  <si>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</si>
  <si>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</si>
  <si>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</si>
  <si>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</si>
  <si>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</si>
  <si>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</si>
  <si>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</si>
  <si>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</si>
  <si>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</si>
  <si>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</si>
  <si>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</si>
  <si>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</si>
  <si>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</si>
  <si>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</si>
  <si>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</si>
  <si>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</si>
  <si>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</si>
  <si>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</si>
  <si>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</si>
  <si>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</si>
  <si>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</si>
  <si>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</si>
  <si>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</si>
  <si>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</si>
  <si>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</si>
  <si>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</si>
  <si>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</si>
  <si>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</si>
  <si>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</si>
  <si>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</si>
  <si>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</si>
  <si>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</si>
  <si>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</si>
  <si>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</si>
  <si>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</si>
  <si>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</si>
  <si>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</si>
  <si>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</si>
  <si>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</si>
  <si>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</si>
  <si>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</si>
  <si>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</si>
  <si>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</si>
  <si>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</si>
  <si>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</si>
  <si>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</si>
  <si>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</si>
  <si>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</si>
  <si>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</si>
  <si>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</si>
  <si>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</si>
  <si>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</si>
  <si>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</si>
  <si>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</si>
  <si>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</si>
  <si>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</si>
  <si>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</si>
  <si>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</si>
  <si>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</si>
  <si>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</si>
  <si>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</si>
  <si>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</si>
  <si>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</si>
  <si>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</si>
  <si>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</si>
  <si>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</si>
  <si>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</si>
  <si>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</si>
  <si>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</si>
  <si>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</si>
  <si>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</si>
  <si>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</si>
  <si>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</si>
  <si>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</si>
  <si>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</si>
  <si>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</si>
  <si>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</si>
  <si>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</si>
  <si>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</si>
  <si>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</si>
  <si>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</si>
  <si>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</si>
  <si>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</si>
  <si>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</si>
  <si>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</si>
  <si>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</si>
  <si>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</si>
  <si>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</si>
  <si>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</si>
  <si>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</si>
  <si>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</si>
  <si>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</si>
  <si>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</si>
  <si>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</si>
  <si>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</si>
  <si>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</si>
  <si>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</si>
  <si>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</si>
  <si>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</si>
  <si>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</si>
  <si>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</si>
  <si>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</si>
  <si>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</si>
  <si>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</si>
  <si>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</si>
  <si>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</si>
  <si>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</si>
  <si>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</si>
  <si>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</si>
  <si>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</si>
  <si>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</si>
  <si>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</si>
  <si>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</si>
  <si>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</si>
  <si>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</si>
  <si>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</si>
  <si>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</si>
  <si>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</si>
  <si>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</si>
  <si>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</si>
  <si>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</si>
  <si>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</si>
  <si>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</si>
  <si>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</si>
  <si>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</si>
  <si>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</si>
  <si>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</si>
  <si>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</si>
  <si>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</si>
  <si>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</si>
  <si>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</si>
  <si>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</si>
  <si>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</si>
  <si>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</si>
  <si>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</si>
  <si>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</si>
  <si>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</si>
  <si>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</si>
  <si>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</si>
  <si>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</si>
  <si>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</si>
  <si>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</si>
  <si>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</si>
  <si>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</si>
  <si>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</si>
  <si>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</si>
  <si>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</si>
  <si>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</si>
  <si>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</si>
  <si>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</si>
  <si>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</si>
  <si>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</si>
  <si>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</si>
  <si>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</si>
  <si>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</si>
  <si>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</si>
  <si>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</si>
  <si>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</si>
  <si>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</si>
  <si>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</si>
  <si>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</si>
  <si>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</si>
  <si>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</si>
  <si>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</si>
  <si>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</si>
  <si>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</si>
  <si>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</si>
  <si>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</si>
  <si>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</si>
  <si>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</si>
  <si>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</si>
  <si>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</si>
  <si>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</si>
  <si>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</si>
  <si>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</si>
  <si>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</si>
  <si>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</si>
  <si>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</si>
  <si>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</si>
  <si>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</si>
  <si>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</si>
  <si>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</si>
  <si>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</si>
  <si>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</si>
  <si>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</si>
  <si>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</si>
  <si>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</si>
  <si>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</si>
  <si>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</si>
  <si>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</si>
  <si>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</si>
  <si>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</si>
  <si>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</si>
  <si>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</si>
  <si>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</si>
  <si>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</si>
  <si>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</si>
  <si>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</si>
  <si>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</si>
  <si>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</si>
  <si>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</si>
  <si>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</si>
  <si>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</si>
  <si>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</si>
  <si>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</si>
  <si>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</si>
  <si>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</si>
  <si>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</si>
  <si>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</si>
  <si>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</si>
  <si>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</si>
  <si>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</si>
  <si>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</si>
  <si>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</si>
  <si>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</si>
  <si>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</si>
  <si>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</si>
  <si>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</si>
  <si>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</si>
  <si>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</si>
  <si>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</si>
  <si>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</si>
  <si>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</si>
  <si>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</si>
  <si>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</si>
  <si>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</si>
  <si>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</si>
  <si>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</si>
  <si>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</si>
  <si>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</si>
  <si>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</si>
  <si>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</si>
  <si>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</si>
  <si>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</si>
  <si>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</si>
  <si>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</si>
  <si>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</si>
  <si>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</si>
  <si>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</si>
  <si>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</si>
  <si>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</si>
  <si>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</si>
  <si>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</si>
  <si>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</si>
  <si>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</si>
  <si>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</si>
  <si>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</si>
  <si>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</si>
  <si>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</si>
  <si>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</si>
  <si>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</si>
  <si>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</si>
  <si>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</si>
  <si>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</si>
  <si>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</si>
  <si>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</si>
  <si>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</si>
  <si>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</si>
  <si>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</si>
  <si>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</si>
  <si>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</si>
  <si>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</si>
  <si>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</si>
  <si>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</si>
  <si>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</si>
  <si>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</si>
  <si>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</si>
  <si>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</si>
  <si>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</si>
  <si>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</si>
  <si>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</si>
  <si>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</si>
  <si>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</si>
  <si>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</si>
  <si>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</si>
  <si>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</si>
  <si>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</si>
  <si>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</si>
  <si>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</si>
  <si>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</si>
  <si>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</si>
  <si>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</si>
  <si>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</si>
  <si>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</si>
  <si>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</si>
  <si>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</si>
  <si>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</si>
  <si>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</si>
  <si>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</si>
  <si>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</si>
  <si>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</si>
  <si>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</si>
  <si>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</si>
  <si>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</si>
  <si>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</si>
  <si>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</si>
  <si>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</si>
  <si>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</si>
  <si>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</si>
  <si>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</si>
  <si>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</si>
  <si>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</si>
  <si>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</si>
  <si>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</si>
  <si>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</si>
  <si>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</si>
  <si>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</si>
  <si>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</si>
  <si>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</si>
  <si>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</si>
  <si>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</si>
  <si>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</si>
  <si>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</si>
  <si>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</si>
  <si>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</si>
  <si>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</si>
  <si>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</si>
  <si>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</si>
  <si>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</si>
  <si>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</si>
  <si>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</si>
  <si>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</si>
  <si>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</si>
  <si>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</si>
  <si>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</si>
  <si>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</si>
  <si>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</si>
  <si>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</si>
  <si>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</si>
  <si>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</si>
  <si>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</si>
  <si>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</si>
  <si>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</si>
  <si>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</si>
  <si>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</si>
  <si>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</si>
  <si>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</si>
  <si>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</si>
  <si>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</si>
  <si>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</si>
  <si>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</si>
  <si>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</si>
  <si>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</si>
  <si>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</si>
  <si>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</si>
  <si>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</si>
  <si>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</si>
  <si>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</si>
  <si>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</si>
  <si>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</si>
  <si>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</si>
  <si>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</si>
  <si>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</si>
  <si>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</si>
  <si>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</si>
  <si>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</si>
  <si>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</si>
  <si>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</si>
  <si>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</si>
  <si>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</si>
  <si>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</si>
  <si>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</si>
  <si>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</si>
  <si>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</si>
  <si>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</si>
  <si>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</si>
  <si>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</si>
  <si>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</si>
  <si>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</si>
  <si>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</si>
  <si>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</si>
  <si>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</si>
  <si>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</si>
  <si>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</si>
  <si>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</si>
  <si>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</si>
  <si>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</si>
  <si>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</si>
  <si>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</si>
  <si>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</si>
  <si>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</si>
  <si>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</si>
  <si>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</si>
  <si>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</si>
  <si>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</si>
  <si>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</si>
  <si>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</si>
  <si>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</si>
  <si>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</si>
  <si>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</si>
  <si>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</si>
  <si>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</si>
  <si>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</si>
  <si>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</si>
  <si>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</si>
  <si>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</si>
  <si>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</si>
  <si>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</si>
  <si>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</si>
  <si>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</si>
  <si>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</si>
  <si>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</si>
  <si>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</si>
  <si>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</si>
  <si>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</si>
  <si>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</si>
  <si>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</si>
  <si>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</si>
  <si>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</si>
  <si>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</si>
  <si>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</si>
  <si>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</si>
  <si>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</si>
  <si>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</si>
  <si>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</si>
  <si>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</si>
  <si>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</si>
  <si>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</si>
  <si>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</si>
  <si>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</si>
  <si>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</si>
  <si>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</si>
  <si>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</si>
  <si>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</si>
  <si>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</si>
  <si>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</si>
  <si>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</si>
  <si>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</si>
  <si>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</si>
  <si>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</si>
  <si>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</si>
  <si>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</si>
  <si>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</si>
  <si>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</si>
  <si>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</si>
  <si>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</si>
  <si>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</si>
  <si>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</si>
  <si>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</si>
  <si>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</si>
  <si>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</si>
  <si>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</si>
  <si>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</si>
  <si>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</si>
  <si>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</si>
  <si>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</si>
  <si>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</si>
  <si>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</si>
  <si>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</si>
  <si>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</si>
  <si>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</si>
  <si>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</si>
  <si>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</si>
  <si>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</si>
  <si>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</si>
  <si>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</si>
  <si>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</si>
  <si>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</si>
  <si>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</si>
  <si>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</si>
  <si>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</si>
  <si>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</si>
  <si>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</si>
  <si>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</si>
  <si>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</si>
  <si>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</si>
  <si>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</si>
  <si>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</si>
  <si>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</si>
  <si>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</si>
  <si>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</si>
  <si>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</si>
  <si>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</si>
  <si>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</si>
  <si>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</si>
  <si>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</si>
  <si>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</si>
  <si>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</si>
  <si>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</si>
  <si>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</si>
  <si>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</si>
  <si>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</si>
  <si>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</si>
  <si>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</si>
  <si>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</si>
  <si>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</si>
  <si>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</si>
  <si>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</si>
  <si>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</si>
  <si>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</si>
  <si>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</si>
  <si>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</si>
  <si>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</si>
  <si>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</si>
  <si>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</si>
  <si>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</si>
  <si>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</si>
  <si>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</si>
  <si>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</si>
  <si>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</si>
  <si>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</si>
  <si>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</si>
  <si>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</si>
  <si>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</si>
  <si>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</si>
  <si>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</si>
  <si>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</si>
  <si>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</si>
  <si>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</si>
  <si>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</si>
  <si>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</si>
  <si>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</si>
  <si>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</si>
  <si>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</si>
  <si>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</si>
  <si>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</si>
  <si>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</si>
  <si>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</si>
  <si>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</si>
  <si>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</si>
  <si>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</si>
  <si>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</si>
  <si>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</si>
  <si>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</si>
  <si>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</si>
  <si>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</si>
  <si>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</si>
  <si>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</si>
  <si>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</si>
  <si>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</si>
  <si>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</si>
  <si>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</si>
  <si>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</si>
  <si>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</si>
  <si>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</si>
  <si>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</si>
  <si>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</si>
  <si>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</si>
  <si>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</si>
  <si>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</si>
  <si>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</si>
  <si>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</si>
  <si>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</si>
  <si>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</si>
  <si>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</si>
  <si>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</si>
  <si>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</si>
  <si>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</si>
  <si>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</si>
  <si>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</si>
  <si>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</si>
  <si>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</si>
  <si>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</si>
  <si>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</si>
  <si>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</si>
  <si>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</si>
  <si>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</si>
  <si>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</si>
  <si>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</si>
  <si>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</si>
  <si>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</si>
  <si>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</si>
  <si>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</si>
  <si>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</si>
  <si>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</si>
  <si>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</si>
  <si>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</si>
  <si>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</si>
  <si>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</si>
  <si>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</si>
  <si>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</si>
  <si>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</si>
  <si>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</si>
  <si>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</si>
  <si>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</si>
  <si>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</si>
  <si>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</si>
  <si>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</si>
  <si>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</si>
  <si>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</si>
  <si>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</si>
  <si>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</si>
  <si>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</si>
  <si>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</si>
  <si>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</si>
  <si>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</si>
  <si>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</si>
  <si>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</si>
  <si>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</si>
  <si>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</si>
  <si>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</si>
  <si>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</si>
  <si>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</si>
  <si>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</si>
  <si>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</si>
  <si>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</si>
  <si>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</si>
  <si>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</si>
  <si>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</si>
  <si>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</si>
  <si>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</si>
  <si>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</si>
  <si>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</si>
  <si>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</si>
  <si>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</si>
  <si>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</si>
  <si>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</si>
  <si>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</si>
  <si>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</si>
  <si>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</si>
  <si>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</si>
  <si>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</si>
  <si>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</si>
  <si>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</si>
  <si>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</si>
  <si>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</si>
  <si>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</si>
  <si>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</si>
  <si>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</si>
  <si>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</si>
  <si>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</si>
  <si>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</si>
  <si>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</si>
  <si>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</si>
  <si>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</si>
  <si>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</si>
  <si>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</si>
  <si>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</si>
  <si>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</si>
  <si>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</si>
  <si>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</si>
  <si>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</si>
  <si>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</si>
  <si>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</si>
  <si>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</si>
  <si>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</si>
  <si>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</si>
  <si>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</si>
  <si>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</si>
  <si>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</si>
  <si>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</si>
  <si>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</si>
  <si>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</si>
  <si>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</si>
  <si>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</si>
  <si>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</si>
  <si>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</si>
  <si>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</si>
  <si>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</si>
  <si>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</si>
  <si>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</si>
  <si>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</si>
  <si>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</si>
  <si>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</si>
  <si>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</si>
  <si>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</si>
  <si>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</si>
  <si>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</si>
  <si>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</si>
  <si>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</si>
  <si>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</si>
  <si>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</si>
  <si>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</si>
  <si>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</si>
  <si>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</si>
  <si>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</si>
  <si>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</si>
  <si>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</si>
  <si>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</si>
  <si>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</si>
  <si>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</si>
  <si>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</si>
  <si>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</si>
  <si>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</si>
  <si>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</si>
  <si>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</si>
  <si>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</si>
  <si>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</si>
  <si>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</si>
  <si>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</si>
  <si>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</si>
  <si>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</si>
  <si>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</si>
  <si>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</si>
  <si>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</si>
  <si>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</si>
  <si>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</si>
  <si>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</si>
  <si>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</si>
  <si>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</si>
  <si>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</si>
  <si>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</si>
  <si>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</si>
  <si>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</si>
  <si>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</si>
  <si>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</si>
  <si>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</si>
  <si>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</si>
  <si>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</si>
  <si>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</si>
  <si>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</si>
  <si>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</si>
  <si>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</si>
  <si>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</si>
  <si>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</si>
  <si>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</si>
  <si>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</si>
  <si>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</si>
  <si>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</si>
  <si>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</si>
  <si>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</si>
  <si>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</si>
  <si>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</si>
  <si>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</si>
  <si>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</si>
  <si>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</si>
  <si>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</si>
  <si>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</si>
  <si>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</si>
  <si>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</si>
  <si>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</si>
  <si>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</si>
  <si>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</si>
  <si>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</si>
  <si>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</si>
  <si>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</si>
  <si>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</si>
  <si>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</si>
  <si>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</si>
  <si>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</si>
  <si>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</si>
  <si>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</si>
  <si>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</si>
  <si>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</si>
  <si>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</si>
  <si>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</si>
  <si>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</si>
  <si>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</si>
  <si>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</si>
  <si>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</si>
  <si>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</si>
  <si>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</si>
  <si>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</si>
  <si>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</si>
  <si>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</si>
  <si>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</si>
  <si>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</si>
  <si>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</si>
  <si>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</si>
  <si>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</si>
  <si>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</si>
  <si>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</si>
  <si>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</si>
  <si>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</si>
  <si>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</si>
  <si>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</si>
  <si>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</si>
  <si>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</si>
  <si>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</si>
  <si>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</si>
  <si>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</si>
  <si>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</si>
  <si>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</si>
  <si>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</si>
  <si>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</si>
  <si>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</si>
  <si>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</si>
  <si>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</si>
  <si>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</si>
  <si>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</si>
  <si>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</si>
  <si>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</si>
  <si>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</si>
  <si>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</si>
  <si>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</si>
  <si>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</si>
  <si>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</si>
  <si>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</si>
  <si>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</si>
  <si>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</si>
  <si>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</si>
  <si>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</si>
  <si>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</si>
  <si>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</si>
  <si>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</si>
  <si>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</si>
  <si>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</si>
  <si>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</si>
  <si>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</si>
  <si>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</si>
  <si>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</si>
  <si>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</si>
  <si>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</si>
  <si>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</si>
  <si>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</si>
  <si>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</si>
  <si>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</si>
  <si>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</si>
  <si>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</si>
  <si>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</si>
  <si>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</si>
  <si>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</si>
  <si>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</si>
  <si>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</si>
  <si>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</si>
  <si>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</si>
  <si>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</si>
  <si>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</si>
  <si>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</si>
  <si>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</si>
  <si>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</si>
  <si>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</si>
  <si>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</si>
  <si>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</si>
  <si>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</si>
  <si>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</si>
  <si>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</si>
  <si>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</si>
  <si>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</si>
  <si>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</si>
  <si>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</si>
  <si>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</si>
  <si>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</si>
  <si>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</si>
  <si>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</si>
  <si>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</si>
  <si>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</si>
  <si>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</si>
  <si>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</si>
  <si>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</si>
  <si>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</si>
  <si>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</si>
  <si>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</si>
  <si>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</si>
  <si>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</si>
  <si>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</si>
  <si>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</si>
  <si>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</si>
  <si>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</si>
  <si>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</si>
  <si>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</si>
  <si>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</si>
  <si>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</si>
  <si>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</si>
  <si>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</si>
  <si>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</si>
  <si>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</si>
  <si>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</si>
  <si>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</si>
  <si>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</si>
  <si>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</si>
  <si>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</si>
  <si>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</si>
  <si>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</si>
  <si>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</si>
  <si>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</si>
  <si>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</si>
  <si>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</si>
  <si>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</si>
  <si>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</si>
  <si>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</si>
  <si>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</si>
  <si>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</si>
  <si>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</si>
  <si>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</si>
  <si>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</si>
  <si>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</si>
  <si>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</si>
  <si>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</si>
  <si>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</si>
  <si>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</si>
  <si>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</si>
  <si>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</si>
  <si>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</si>
  <si>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</si>
  <si>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</si>
  <si>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</si>
  <si>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</si>
  <si>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</si>
  <si>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</si>
  <si>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</si>
  <si>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</si>
  <si>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</si>
  <si>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</si>
  <si>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</si>
  <si>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</si>
  <si>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</si>
  <si>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</si>
  <si>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</si>
  <si>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</si>
  <si>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</si>
  <si>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</si>
  <si>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</si>
  <si>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</si>
  <si>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</si>
  <si>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</si>
  <si>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</si>
  <si>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</si>
  <si>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</si>
  <si>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</si>
  <si>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</si>
  <si>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</si>
  <si>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</si>
  <si>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</si>
  <si>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</si>
  <si>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</si>
  <si>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</si>
  <si>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</si>
  <si>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</si>
  <si>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</si>
  <si>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</si>
  <si>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</si>
  <si>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</si>
  <si>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</si>
  <si>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</si>
  <si>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</si>
  <si>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</si>
  <si>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</si>
  <si>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</si>
  <si>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</si>
  <si>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</si>
  <si>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</si>
  <si>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</si>
  <si>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</si>
  <si>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</si>
  <si>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</si>
  <si>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</si>
  <si>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</si>
  <si>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</si>
  <si>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</si>
  <si>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</si>
  <si>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</si>
  <si>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</si>
  <si>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</si>
  <si>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</si>
  <si>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</si>
  <si>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</si>
  <si>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</si>
  <si>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</si>
  <si>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</si>
  <si>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</si>
  <si>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</si>
  <si>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</si>
  <si>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</si>
  <si>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</si>
  <si>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</si>
  <si>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</si>
  <si>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</si>
  <si>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</si>
  <si>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</si>
  <si>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</si>
  <si>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</si>
  <si>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</si>
  <si>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</si>
  <si>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</si>
  <si>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</si>
  <si>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</si>
  <si>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</si>
  <si>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</si>
  <si>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</si>
  <si>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</si>
  <si>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</si>
  <si>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</si>
  <si>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</si>
  <si>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</si>
  <si>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</si>
  <si>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</si>
  <si>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</si>
  <si>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</si>
  <si>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</si>
  <si>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</si>
  <si>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</si>
  <si>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</si>
  <si>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</si>
  <si>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</si>
  <si>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</si>
  <si>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</si>
  <si>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</si>
  <si>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</si>
  <si>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</si>
  <si>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</si>
  <si>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</si>
  <si>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</si>
  <si>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</si>
  <si>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</si>
  <si>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</si>
  <si>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</si>
  <si>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</si>
  <si>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</si>
  <si>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</si>
  <si>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</si>
  <si>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</si>
  <si>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</si>
  <si>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</si>
  <si>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</si>
  <si>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</si>
  <si>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</si>
  <si>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</si>
  <si>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</si>
  <si>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</si>
  <si>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</si>
  <si>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</si>
  <si>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</si>
  <si>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</si>
  <si>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</si>
  <si>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</si>
  <si>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</si>
  <si>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</si>
  <si>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</si>
  <si>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</si>
  <si>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</si>
  <si>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</si>
  <si>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</si>
  <si>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</si>
  <si>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</si>
  <si>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</si>
  <si>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</si>
  <si>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</si>
  <si>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</si>
  <si>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</si>
  <si>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</si>
  <si>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</si>
  <si>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</si>
  <si>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</si>
  <si>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</si>
  <si>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</si>
  <si>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</si>
  <si>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</si>
  <si>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</si>
  <si>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</si>
  <si>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</si>
  <si>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</si>
  <si>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</si>
  <si>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</si>
  <si>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</si>
  <si>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</si>
  <si>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</si>
  <si>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</si>
  <si>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</si>
  <si>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</si>
  <si>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</si>
  <si>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</si>
  <si>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</si>
  <si>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</si>
  <si>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</si>
  <si>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</si>
  <si>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</si>
  <si>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</si>
  <si>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</si>
  <si>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</si>
  <si>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</si>
  <si>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</si>
  <si>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</si>
  <si>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</si>
  <si>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</si>
  <si>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</si>
  <si>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</si>
  <si>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</si>
  <si>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</si>
  <si>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</si>
  <si>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</si>
  <si>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</si>
  <si>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</si>
  <si>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</si>
  <si>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</si>
  <si>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</si>
  <si>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</si>
  <si>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</si>
  <si>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</si>
  <si>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</si>
  <si>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</si>
  <si>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</si>
  <si>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</si>
  <si>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</si>
  <si>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</si>
  <si>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</si>
  <si>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</si>
  <si>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</si>
  <si>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</si>
  <si>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</si>
  <si>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</si>
  <si>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</si>
  <si>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</si>
  <si>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</si>
  <si>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</si>
  <si>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</si>
  <si>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</si>
  <si>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</si>
  <si>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</si>
  <si>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</si>
  <si>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</si>
  <si>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</si>
  <si>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</si>
  <si>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</si>
  <si>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</si>
  <si>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</si>
  <si>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</si>
  <si>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</si>
  <si>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</si>
  <si>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</si>
  <si>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</si>
  <si>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</si>
  <si>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</si>
  <si>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</si>
  <si>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</si>
  <si>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</si>
  <si>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</si>
  <si>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</si>
  <si>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</si>
  <si>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</si>
  <si>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</si>
  <si>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</si>
  <si>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</si>
  <si>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</si>
  <si>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</si>
  <si>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</si>
  <si>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</si>
  <si>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</si>
  <si>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</si>
  <si>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</si>
  <si>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</si>
  <si>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</si>
  <si>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</si>
  <si>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</si>
  <si>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</si>
  <si>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</si>
  <si>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</si>
  <si>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</si>
  <si>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</si>
  <si>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</si>
  <si>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</si>
  <si>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</si>
  <si>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</si>
  <si>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</si>
  <si>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</si>
  <si>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</si>
  <si>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</si>
  <si>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</si>
  <si>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</si>
  <si>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</si>
  <si>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</si>
  <si>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</si>
  <si>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</si>
  <si>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</si>
  <si>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</si>
  <si>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</si>
  <si>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</si>
  <si>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</si>
  <si>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</si>
  <si>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</si>
  <si>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</si>
  <si>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</si>
  <si>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</si>
  <si>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</si>
  <si>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</si>
  <si>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</si>
  <si>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</si>
  <si>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</si>
  <si>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</si>
  <si>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</si>
  <si>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</si>
  <si>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</si>
  <si>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</si>
  <si>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</si>
  <si>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</si>
  <si>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</si>
  <si>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</si>
  <si>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</si>
  <si>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</si>
  <si>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</si>
  <si>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</si>
  <si>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</si>
  <si>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</si>
  <si>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</si>
  <si>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</si>
  <si>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</si>
  <si>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</si>
  <si>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</si>
  <si>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</si>
  <si>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</si>
  <si>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</si>
  <si>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</si>
  <si>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</si>
  <si>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</si>
  <si>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</si>
  <si>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</si>
  <si>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</si>
  <si>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</si>
  <si>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</si>
  <si>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</si>
  <si>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</si>
  <si>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</si>
  <si>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</si>
  <si>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</si>
  <si>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</si>
  <si>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</si>
  <si>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</si>
  <si>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</si>
  <si>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</si>
  <si>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</si>
  <si>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</si>
  <si>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</si>
  <si>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</si>
  <si>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</si>
  <si>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</si>
  <si>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</si>
  <si>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</si>
  <si>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</si>
  <si>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</si>
  <si>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</si>
  <si>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</si>
  <si>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</si>
  <si>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</si>
  <si>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</si>
  <si>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</si>
  <si>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</si>
  <si>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</si>
  <si>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</si>
  <si>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</si>
  <si>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</si>
  <si>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</si>
  <si>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</si>
  <si>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</si>
  <si>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</si>
  <si>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</si>
  <si>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</si>
  <si>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</si>
  <si>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</si>
  <si>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</si>
  <si>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</si>
  <si>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</si>
  <si>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</si>
  <si>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</si>
  <si>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</si>
  <si>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</si>
  <si>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</si>
  <si>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</si>
  <si>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</si>
  <si>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</si>
  <si>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</si>
  <si>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</si>
  <si>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</si>
  <si>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</si>
  <si>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</si>
  <si>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</si>
  <si>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</si>
  <si>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</si>
  <si>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</si>
  <si>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</si>
  <si>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</si>
  <si>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</si>
  <si>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</si>
  <si>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</si>
  <si>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</si>
  <si>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</si>
  <si>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</si>
  <si>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</si>
  <si>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</si>
  <si>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</si>
  <si>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</si>
  <si>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</si>
  <si>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</si>
  <si>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</si>
  <si>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</si>
  <si>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</si>
  <si>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</si>
  <si>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</si>
  <si>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</si>
  <si>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</si>
  <si>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</si>
  <si>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</si>
  <si>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</si>
  <si>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</si>
  <si>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</si>
  <si>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</si>
  <si>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</si>
  <si>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</si>
  <si>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</si>
  <si>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</si>
  <si>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</si>
  <si>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</si>
  <si>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</si>
  <si>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</si>
  <si>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</si>
  <si>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</si>
  <si>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</si>
  <si>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</si>
  <si>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</si>
  <si>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</si>
  <si>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</si>
  <si>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</si>
  <si>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</si>
  <si>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</si>
  <si>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</si>
  <si>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</si>
  <si>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</si>
  <si>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</si>
  <si>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</si>
  <si>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</si>
  <si>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</si>
  <si>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</si>
  <si>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</si>
  <si>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</si>
  <si>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</si>
  <si>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</si>
  <si>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</si>
  <si>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</si>
  <si>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</si>
  <si>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</si>
  <si>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</si>
  <si>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</si>
  <si>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</si>
  <si>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</si>
  <si>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</si>
  <si>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</si>
  <si>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</si>
  <si>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</si>
  <si>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</si>
  <si>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</si>
  <si>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</si>
  <si>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</si>
  <si>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</si>
  <si>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</si>
  <si>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</si>
  <si>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</si>
  <si>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</si>
  <si>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</si>
  <si>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</si>
  <si>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</si>
  <si>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</si>
  <si>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</si>
  <si>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</si>
  <si>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</si>
  <si>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</si>
  <si>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</si>
  <si>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</si>
  <si>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</si>
  <si>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</si>
  <si>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</si>
  <si>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</si>
  <si>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</si>
  <si>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</si>
  <si>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</si>
  <si>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</si>
  <si>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</si>
  <si>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</si>
  <si>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</si>
  <si>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</si>
  <si>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</si>
  <si>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</si>
  <si>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</si>
  <si>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</si>
  <si>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</si>
  <si>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</si>
  <si>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</si>
  <si>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</si>
  <si>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</si>
  <si>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</si>
  <si>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</si>
  <si>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</si>
  <si>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</si>
  <si>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</si>
  <si>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</si>
  <si>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</si>
  <si>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</si>
  <si>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</si>
  <si>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</si>
  <si>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</si>
  <si>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</si>
  <si>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</si>
  <si>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</si>
  <si>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</si>
  <si>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</si>
  <si>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</si>
  <si>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</si>
  <si>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</si>
  <si>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</si>
  <si>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</si>
  <si>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</si>
  <si>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</si>
  <si>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</si>
  <si>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</si>
  <si>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</si>
  <si>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</si>
  <si>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</si>
  <si>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</si>
  <si>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</si>
  <si>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</si>
  <si>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</si>
  <si>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</si>
  <si>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</si>
  <si>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</si>
  <si>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</si>
  <si>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</si>
  <si>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</si>
  <si>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</si>
  <si>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</si>
  <si>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</si>
  <si>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</si>
  <si>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</si>
  <si>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</si>
  <si>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</si>
  <si>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</si>
  <si>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</si>
  <si>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</si>
  <si>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</si>
  <si>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</si>
  <si>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</si>
  <si>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</si>
  <si>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</si>
  <si>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</si>
  <si>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</si>
  <si>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</si>
  <si>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</si>
  <si>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</si>
  <si>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</si>
  <si>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</si>
  <si>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</si>
  <si>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</si>
  <si>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</si>
  <si>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</si>
  <si>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</si>
  <si>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</si>
  <si>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</si>
  <si>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</si>
  <si>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</si>
  <si>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</si>
  <si>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</si>
  <si>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</si>
  <si>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</si>
  <si>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</si>
  <si>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</si>
  <si>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</si>
  <si>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</si>
  <si>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</si>
  <si>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</si>
  <si>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</si>
  <si>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</si>
  <si>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</si>
  <si>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</si>
  <si>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</si>
  <si>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</si>
  <si>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</si>
  <si>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</si>
  <si>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</si>
  <si>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</si>
  <si>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</si>
  <si>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</si>
  <si>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</si>
  <si>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</si>
  <si>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</si>
  <si>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</si>
  <si>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</si>
  <si>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</si>
  <si>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</si>
  <si>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</si>
  <si>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</si>
  <si>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</si>
  <si>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</si>
  <si>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</si>
  <si>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</si>
  <si>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</si>
  <si>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</si>
  <si>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</si>
  <si>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</si>
  <si>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</si>
  <si>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</si>
  <si>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</si>
  <si>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</si>
  <si>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</si>
  <si>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</si>
  <si>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</si>
  <si>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</si>
  <si>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</si>
  <si>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</si>
  <si>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</si>
  <si>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</si>
  <si>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</si>
  <si>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</si>
  <si>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</si>
  <si>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</si>
  <si>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</si>
  <si>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</si>
  <si>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</si>
  <si>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</si>
  <si>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</si>
  <si>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</si>
  <si>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</si>
  <si>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</si>
  <si>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</si>
  <si>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</si>
  <si>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</si>
  <si>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</si>
  <si>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</si>
  <si>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</si>
  <si>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</si>
  <si>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</si>
  <si>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</si>
  <si>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</si>
  <si>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</si>
  <si>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</si>
  <si>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</si>
  <si>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</si>
  <si>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</si>
  <si>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</si>
  <si>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</si>
  <si>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</si>
  <si>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</si>
  <si>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</si>
  <si>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</si>
  <si>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</si>
  <si>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</si>
  <si>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</si>
  <si>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</si>
  <si>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</si>
  <si>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</si>
  <si>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</si>
  <si>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</si>
  <si>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</si>
  <si>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</si>
  <si>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</si>
  <si>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</si>
  <si>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</si>
  <si>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</si>
  <si>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</si>
  <si>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</si>
  <si>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</si>
  <si>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</si>
  <si>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</si>
  <si>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</si>
  <si>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</si>
  <si>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</si>
  <si>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</si>
  <si>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</si>
  <si>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</si>
  <si>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</si>
  <si>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</si>
  <si>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</si>
  <si>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</si>
  <si>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</si>
  <si>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</si>
  <si>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</si>
  <si>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</si>
  <si>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</si>
  <si>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</si>
  <si>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</si>
  <si>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</si>
  <si>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</si>
  <si>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</si>
  <si>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</si>
  <si>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</si>
  <si>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</si>
  <si>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</si>
  <si>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</si>
  <si>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</si>
  <si>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</si>
  <si>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</si>
  <si>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</si>
  <si>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</si>
  <si>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</si>
  <si>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</si>
  <si>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</si>
  <si>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</si>
  <si>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</si>
  <si>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</si>
  <si>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</si>
  <si>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</si>
  <si>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</si>
  <si>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</si>
  <si>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</si>
  <si>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</si>
  <si>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</si>
  <si>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</si>
  <si>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</si>
  <si>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</si>
  <si>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</si>
  <si>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</si>
  <si>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</si>
  <si>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</si>
  <si>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</si>
  <si>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</si>
  <si>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</si>
  <si>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</si>
  <si>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</si>
  <si>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</si>
  <si>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</si>
  <si>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</si>
  <si>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</si>
  <si>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</si>
  <si>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</si>
  <si>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</si>
  <si>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</si>
  <si>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</si>
  <si>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</si>
  <si>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</si>
  <si>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</si>
  <si>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</si>
  <si>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</si>
  <si>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</si>
  <si>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</si>
  <si>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</si>
  <si>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</si>
  <si>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</si>
  <si>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</si>
  <si>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</si>
  <si>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</si>
  <si>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</si>
  <si>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</si>
  <si>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</si>
  <si>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</si>
  <si>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</si>
  <si>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</si>
  <si>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</si>
  <si>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</si>
  <si>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</si>
  <si>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</si>
  <si>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</si>
  <si>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</si>
  <si>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</si>
  <si>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</si>
  <si>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</si>
  <si>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</si>
  <si>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</si>
  <si>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</si>
  <si>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</si>
  <si>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</si>
  <si>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</si>
  <si>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</si>
  <si>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</si>
  <si>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</si>
  <si>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</si>
  <si>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</si>
  <si>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</si>
  <si>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</si>
  <si>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</si>
  <si>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</si>
  <si>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</si>
  <si>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</si>
  <si>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</si>
  <si>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</si>
  <si>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</si>
  <si>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</si>
  <si>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</si>
  <si>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</si>
  <si>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</si>
  <si>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</si>
  <si>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</si>
  <si>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</si>
  <si>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</si>
  <si>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</si>
  <si>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</si>
  <si>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</si>
  <si>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</si>
  <si>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</si>
  <si>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</si>
  <si>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</si>
  <si>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</si>
  <si>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</si>
  <si>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</si>
  <si>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</si>
  <si>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</si>
  <si>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</si>
  <si>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</si>
  <si>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</si>
  <si>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</si>
  <si>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</si>
  <si>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</si>
  <si>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</si>
  <si>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</si>
  <si>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</si>
  <si>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</si>
  <si>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</si>
  <si>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</si>
  <si>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</si>
  <si>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</si>
  <si>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</si>
  <si>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</si>
  <si>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</si>
  <si>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</si>
  <si>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</si>
  <si>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</si>
  <si>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</si>
  <si>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</si>
  <si>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</si>
  <si>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</si>
  <si>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</si>
  <si>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</si>
  <si>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</si>
  <si>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</si>
  <si>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</si>
  <si>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</si>
  <si>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</si>
  <si>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</si>
  <si>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</si>
  <si>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</si>
  <si>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</si>
  <si>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</si>
  <si>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</si>
  <si>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</si>
  <si>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</si>
  <si>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</si>
  <si>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</si>
  <si>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</si>
  <si>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</si>
  <si>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</si>
  <si>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</si>
  <si>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</si>
  <si>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</si>
  <si>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</si>
  <si>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</si>
  <si>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</si>
  <si>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</si>
  <si>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</si>
  <si>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</si>
  <si>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</si>
  <si>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</si>
  <si>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</si>
  <si>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</si>
  <si>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</si>
  <si>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</si>
  <si>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</si>
  <si>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</si>
  <si>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</si>
  <si>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</si>
  <si>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</si>
  <si>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</si>
  <si>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</si>
  <si>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</si>
  <si>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</si>
  <si>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</si>
  <si>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</si>
  <si>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</si>
  <si>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</si>
  <si>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</si>
  <si>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</si>
  <si>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</si>
  <si>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</si>
  <si>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</si>
  <si>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</si>
  <si>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</si>
  <si>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</si>
  <si>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</si>
  <si>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</si>
  <si>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</si>
  <si>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</si>
  <si>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</si>
  <si>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</si>
  <si>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</si>
  <si>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</si>
  <si>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</si>
  <si>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</si>
  <si>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</si>
  <si>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</si>
  <si>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</si>
  <si>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</si>
  <si>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</si>
  <si>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</si>
  <si>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</si>
  <si>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</si>
  <si>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</si>
  <si>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</si>
  <si>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</si>
  <si>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</si>
  <si>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</si>
  <si>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</si>
  <si>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</si>
  <si>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</si>
  <si>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</si>
  <si>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</si>
  <si>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</si>
  <si>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</si>
  <si>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</si>
  <si>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</si>
  <si>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</si>
  <si>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</si>
  <si>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</si>
  <si>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</si>
  <si>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</si>
  <si>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</si>
  <si>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</si>
  <si>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</si>
  <si>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</si>
  <si>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</si>
  <si>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</si>
  <si>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</si>
  <si>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</si>
  <si>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</si>
  <si>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</si>
  <si>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</si>
  <si>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</si>
  <si>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</si>
  <si>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</si>
  <si>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</si>
  <si>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</si>
  <si>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</si>
  <si>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</si>
  <si>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</si>
  <si>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</si>
  <si>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</si>
  <si>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</si>
  <si>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</si>
  <si>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</si>
  <si>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</si>
  <si>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</si>
  <si>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</si>
  <si>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</si>
  <si>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</si>
  <si>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</si>
  <si>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</si>
  <si>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</si>
  <si>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</si>
  <si>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</si>
  <si>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</si>
  <si>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</si>
  <si>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</si>
  <si>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</si>
  <si>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</si>
  <si>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</si>
  <si>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</si>
  <si>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</si>
  <si>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</si>
  <si>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</si>
  <si>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</si>
  <si>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</si>
  <si>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</si>
  <si>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</si>
  <si>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</si>
  <si>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</si>
  <si>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</si>
  <si>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</si>
  <si>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</si>
  <si>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</si>
  <si>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</si>
  <si>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</si>
  <si>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</si>
  <si>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</si>
  <si>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</si>
  <si>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</si>
  <si>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</si>
  <si>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</si>
  <si>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</si>
  <si>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</si>
  <si>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</si>
  <si>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</si>
  <si>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</si>
  <si>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</si>
  <si>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</si>
  <si>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</si>
  <si>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</si>
  <si>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</si>
  <si>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</si>
  <si>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</si>
  <si>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</si>
  <si>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</si>
  <si>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</si>
  <si>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</si>
  <si>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</si>
  <si>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</si>
  <si>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</si>
  <si>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</si>
  <si>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</si>
  <si>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</si>
  <si>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</si>
  <si>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</si>
  <si>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</si>
  <si>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</si>
  <si>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</si>
  <si>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</si>
  <si>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</si>
  <si>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</si>
  <si>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</si>
  <si>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</si>
  <si>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</si>
  <si>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</si>
  <si>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</si>
  <si>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</si>
  <si>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</si>
  <si>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</si>
  <si>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</si>
  <si>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</si>
  <si>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</si>
  <si>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</si>
  <si>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</si>
  <si>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</si>
  <si>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</si>
  <si>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</si>
  <si>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</si>
  <si>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</si>
  <si>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</si>
  <si>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</si>
  <si>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</si>
  <si>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</si>
  <si>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</si>
  <si>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</si>
  <si>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</si>
  <si>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</si>
  <si>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</si>
  <si>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</si>
  <si>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</si>
  <si>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</si>
  <si>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</si>
  <si>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</si>
  <si>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</si>
  <si>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</si>
  <si>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</si>
  <si>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</si>
  <si>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</si>
  <si>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</si>
  <si>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</si>
  <si>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</si>
  <si>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</si>
  <si>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</si>
  <si>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</si>
  <si>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</si>
  <si>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</si>
  <si>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</si>
  <si>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</si>
  <si>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</si>
  <si>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</si>
  <si>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</si>
  <si>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</si>
  <si>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</si>
  <si>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</si>
  <si>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</si>
  <si>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</si>
  <si>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</si>
  <si>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</si>
  <si>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</si>
  <si>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</si>
  <si>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</si>
  <si>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</si>
  <si>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</si>
  <si>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</si>
  <si>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</si>
  <si>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</si>
  <si>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</si>
  <si>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</si>
  <si>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</si>
  <si>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</si>
  <si>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</si>
  <si>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</si>
  <si>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</si>
  <si>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</si>
  <si>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</si>
  <si>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</si>
  <si>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</si>
  <si>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</si>
  <si>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</si>
  <si>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</si>
  <si>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</si>
  <si>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</si>
  <si>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</si>
  <si>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</si>
  <si>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</si>
  <si>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</si>
  <si>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</si>
  <si>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</si>
  <si>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</si>
  <si>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</si>
  <si>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</si>
  <si>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</si>
  <si>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</si>
  <si>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</si>
  <si>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</si>
  <si>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</si>
  <si>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</si>
  <si>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</si>
  <si>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</si>
  <si>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</si>
  <si>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</si>
  <si>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</si>
  <si>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</si>
  <si>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</si>
  <si>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</si>
  <si>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</si>
  <si>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</si>
  <si>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</si>
  <si>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</si>
  <si>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</si>
  <si>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</si>
  <si>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</si>
  <si>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</si>
  <si>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</si>
  <si>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</si>
  <si>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</si>
  <si>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</si>
  <si>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</si>
  <si>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</si>
  <si>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</si>
  <si>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</si>
  <si>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</si>
  <si>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</si>
  <si>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</si>
  <si>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</si>
  <si>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</si>
  <si>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</si>
  <si>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</si>
  <si>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</si>
  <si>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</si>
  <si>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</si>
  <si>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</si>
  <si>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</si>
  <si>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</si>
  <si>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</si>
  <si>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</si>
  <si>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</si>
  <si>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</si>
  <si>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</si>
  <si>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</si>
  <si>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</si>
  <si>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</si>
  <si>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</si>
  <si>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</si>
  <si>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</si>
  <si>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</si>
  <si>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</si>
  <si>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</si>
  <si>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</si>
  <si>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</si>
  <si>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</si>
  <si>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</si>
  <si>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</si>
  <si>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</si>
  <si>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</si>
  <si>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</si>
  <si>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</si>
  <si>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</si>
  <si>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</si>
  <si>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</si>
  <si>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</si>
  <si>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</si>
  <si>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</si>
  <si>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</si>
  <si>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</si>
  <si>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</si>
  <si>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</si>
  <si>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</si>
  <si>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</si>
  <si>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</si>
  <si>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</si>
  <si>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</si>
  <si>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</si>
  <si>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</si>
  <si>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</si>
  <si>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</si>
  <si>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</si>
  <si>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</si>
  <si>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</si>
  <si>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</si>
  <si>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</si>
  <si>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</si>
  <si>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</si>
  <si>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</si>
  <si>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</si>
  <si>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</si>
  <si>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</si>
  <si>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</si>
  <si>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</si>
  <si>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</si>
  <si>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</si>
  <si>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</si>
  <si>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</si>
  <si>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</si>
  <si>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</si>
  <si>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</si>
  <si>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</si>
  <si>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</si>
  <si>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</si>
  <si>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</si>
  <si>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</si>
  <si>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</si>
  <si>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</si>
  <si>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</si>
  <si>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</si>
  <si>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</si>
  <si>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</si>
  <si>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</si>
  <si>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</si>
  <si>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</si>
  <si>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</si>
  <si>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</si>
  <si>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</si>
  <si>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</si>
  <si>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</si>
  <si>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</si>
  <si>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</si>
  <si>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</si>
  <si>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</si>
  <si>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</si>
  <si>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</si>
  <si>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</si>
  <si>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</si>
  <si>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</si>
  <si>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</si>
  <si>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</si>
  <si>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</si>
  <si>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</si>
  <si>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</si>
  <si>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</si>
  <si>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</si>
  <si>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</si>
  <si>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</si>
  <si>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</si>
  <si>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</si>
  <si>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</si>
  <si>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</si>
  <si>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</si>
  <si>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</si>
  <si>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</si>
  <si>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</si>
  <si>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</si>
  <si>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</si>
  <si>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</si>
  <si>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</si>
  <si>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</si>
  <si>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</si>
  <si>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</si>
  <si>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</si>
  <si>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</si>
  <si>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</si>
  <si>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</si>
  <si>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</si>
  <si>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</si>
  <si>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</si>
  <si>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</si>
  <si>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</si>
  <si>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</si>
  <si>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</si>
  <si>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</si>
  <si>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</si>
  <si>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</si>
  <si>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</si>
  <si>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</si>
  <si>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</si>
  <si>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</si>
  <si>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</si>
  <si>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</si>
  <si>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</si>
  <si>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</si>
  <si>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</si>
  <si>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</si>
  <si>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</si>
  <si>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</si>
  <si>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</si>
  <si>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</si>
  <si>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</si>
  <si>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</si>
  <si>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</si>
  <si>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</si>
  <si>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</si>
  <si>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</si>
  <si>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</si>
  <si>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</si>
  <si>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</si>
  <si>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</si>
  <si>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</si>
  <si>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</si>
  <si>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</si>
  <si>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</si>
  <si>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</si>
  <si>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</si>
  <si>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</si>
  <si>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</si>
  <si>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</si>
  <si>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</si>
  <si>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</si>
  <si>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</si>
  <si>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</si>
  <si>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</si>
  <si>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</si>
  <si>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</si>
  <si>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</si>
  <si>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</si>
  <si>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</si>
  <si>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</si>
  <si>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</si>
  <si>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</si>
  <si>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</si>
  <si>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</si>
  <si>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</si>
  <si>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</si>
  <si>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</si>
  <si>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</si>
  <si>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</si>
  <si>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</si>
  <si>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</si>
  <si>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</si>
  <si>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</si>
  <si>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</si>
  <si>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</si>
  <si>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</si>
  <si>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</si>
  <si>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</si>
  <si>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</si>
  <si>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</si>
  <si>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</si>
  <si>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</si>
  <si>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</si>
  <si>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</si>
  <si>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</si>
  <si>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</si>
  <si>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</si>
  <si>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</si>
  <si>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</si>
  <si>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</si>
  <si>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</si>
  <si>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</si>
  <si>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</si>
  <si>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</si>
  <si>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</si>
  <si>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</si>
  <si>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</si>
  <si>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</si>
  <si>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</si>
  <si>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</si>
  <si>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</si>
  <si>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</si>
  <si>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</si>
  <si>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</si>
  <si>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</si>
  <si>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</si>
  <si>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</si>
  <si>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</si>
  <si>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</si>
  <si>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</si>
  <si>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</si>
  <si>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</si>
  <si>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</si>
  <si>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</si>
  <si>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</si>
  <si>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</si>
  <si>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</si>
  <si>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</si>
  <si>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</si>
  <si>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</si>
  <si>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</si>
  <si>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</si>
  <si>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</si>
  <si>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</si>
  <si>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</si>
  <si>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</si>
  <si>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</si>
  <si>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</si>
  <si>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</si>
  <si>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</si>
  <si>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</si>
  <si>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</si>
  <si>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</si>
  <si>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</si>
  <si>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</si>
  <si>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</si>
  <si>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</si>
  <si>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</si>
  <si>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</si>
  <si>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</si>
  <si>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</si>
  <si>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</si>
  <si>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</si>
  <si>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</si>
  <si>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</si>
  <si>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</si>
  <si>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</si>
  <si>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</si>
  <si>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</si>
  <si>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</si>
  <si>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</si>
  <si>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</si>
  <si>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</si>
  <si>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</si>
  <si>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</si>
  <si>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</si>
  <si>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</si>
  <si>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</si>
  <si>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</si>
  <si>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</si>
  <si>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</si>
  <si>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</si>
  <si>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</si>
  <si>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</si>
  <si>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</si>
  <si>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</si>
  <si>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</si>
  <si>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</si>
  <si>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</si>
  <si>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</si>
  <si>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</si>
  <si>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</si>
  <si>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</si>
  <si>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</si>
  <si>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</si>
  <si>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</si>
  <si>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</si>
  <si>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</si>
  <si>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</si>
  <si>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</si>
  <si>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</si>
  <si>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</si>
  <si>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</si>
  <si>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</si>
  <si>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</si>
  <si>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</si>
  <si>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</si>
  <si>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</si>
  <si>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</si>
  <si>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</si>
  <si>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</si>
  <si>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</si>
  <si>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</si>
  <si>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</si>
  <si>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</si>
  <si>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</si>
  <si>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</si>
  <si>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</si>
  <si>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</si>
  <si>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</si>
  <si>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</si>
  <si>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</si>
  <si>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</si>
  <si>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</si>
  <si>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</si>
  <si>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</si>
  <si>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</si>
  <si>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</si>
  <si>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</si>
  <si>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</si>
  <si>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</si>
  <si>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</si>
  <si>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</si>
  <si>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</si>
  <si>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</si>
  <si>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</si>
  <si>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</si>
  <si>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</si>
  <si>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</si>
  <si>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</si>
  <si>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</si>
  <si>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</si>
  <si>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</si>
  <si>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</si>
  <si>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</si>
  <si>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</si>
  <si>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</si>
  <si>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</si>
  <si>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</si>
  <si>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</si>
  <si>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</si>
  <si>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</si>
  <si>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</si>
  <si>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</si>
  <si>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</si>
  <si>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</si>
  <si>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</si>
  <si>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</si>
  <si>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</si>
  <si>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</si>
  <si>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</si>
  <si>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</si>
  <si>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</si>
  <si>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</si>
  <si>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</si>
  <si>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</si>
  <si>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</si>
  <si>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</si>
  <si>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</si>
  <si>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</si>
  <si>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</si>
  <si>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</si>
  <si>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</si>
  <si>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</si>
  <si>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</si>
  <si>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</si>
  <si>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</si>
  <si>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</si>
  <si>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</si>
  <si>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</si>
  <si>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</si>
  <si>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</si>
  <si>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</si>
  <si>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</si>
  <si>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</si>
  <si>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</si>
  <si>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</si>
  <si>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</si>
  <si>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</si>
  <si>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</si>
  <si>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</si>
  <si>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</si>
  <si>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</si>
  <si>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</si>
  <si>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</si>
  <si>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</si>
  <si>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</si>
  <si>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</si>
  <si>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</si>
  <si>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</si>
  <si>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</si>
  <si>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</si>
  <si>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</si>
  <si>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</si>
  <si>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</si>
  <si>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</si>
  <si>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</si>
  <si>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</si>
  <si>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</si>
  <si>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</si>
  <si>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</si>
  <si>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</si>
  <si>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</si>
  <si>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</si>
  <si>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</si>
  <si>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</si>
  <si>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</si>
  <si>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</si>
  <si>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</si>
  <si>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</si>
  <si>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</si>
  <si>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</si>
  <si>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</si>
  <si>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</si>
  <si>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</si>
  <si>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</si>
  <si>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</si>
  <si>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</si>
  <si>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</si>
  <si>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</si>
  <si>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</si>
  <si>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</si>
  <si>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</si>
  <si>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</si>
  <si>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</si>
  <si>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</si>
  <si>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</si>
  <si>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</si>
  <si>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</si>
  <si>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</si>
  <si>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</si>
  <si>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</si>
  <si>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</si>
  <si>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</si>
  <si>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</si>
  <si>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</si>
  <si>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</si>
  <si>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</si>
  <si>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</si>
  <si>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</si>
  <si>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</si>
  <si>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</si>
  <si>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</si>
  <si>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</si>
  <si>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</si>
  <si>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</si>
  <si>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</si>
  <si>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</si>
  <si>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</si>
  <si>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</si>
  <si>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</si>
  <si>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</si>
  <si>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</si>
  <si>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</si>
  <si>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</si>
  <si>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</si>
  <si>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</si>
  <si>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</si>
  <si>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</si>
  <si>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</si>
  <si>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</si>
  <si>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</si>
  <si>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</si>
  <si>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</si>
  <si>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</si>
  <si>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</si>
  <si>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</si>
  <si>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</si>
  <si>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</si>
  <si>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</si>
  <si>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</si>
  <si>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</si>
  <si>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</si>
  <si>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</si>
  <si>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</si>
  <si>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</si>
  <si>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</si>
  <si>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</si>
  <si>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</si>
  <si>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</si>
  <si>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</si>
  <si>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</si>
  <si>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</si>
  <si>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</si>
  <si>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</si>
  <si>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</si>
  <si>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</si>
  <si>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</si>
  <si>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</si>
  <si>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</si>
  <si>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</si>
  <si>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</si>
  <si>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</si>
  <si>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</si>
  <si>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</si>
  <si>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</si>
  <si>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</si>
  <si>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</si>
  <si>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</si>
  <si>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</si>
  <si>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</si>
  <si>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</si>
  <si>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</si>
  <si>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</si>
  <si>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</si>
  <si>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</si>
  <si>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</si>
  <si>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</si>
  <si>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</si>
  <si>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</si>
  <si>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</si>
  <si>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</si>
  <si>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</si>
  <si>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</si>
  <si>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</si>
  <si>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</si>
  <si>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</si>
  <si>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</si>
  <si>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</si>
  <si>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</si>
  <si>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</si>
  <si>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</si>
  <si>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</si>
  <si>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</si>
  <si>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</si>
  <si>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</si>
  <si>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</si>
  <si>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</si>
  <si>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</si>
  <si>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</si>
  <si>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</si>
  <si>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</si>
  <si>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</si>
  <si>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</si>
  <si>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</si>
  <si>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</si>
  <si>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</si>
  <si>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</si>
  <si>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</si>
  <si>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</si>
  <si>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</si>
  <si>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</si>
  <si>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</si>
  <si>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</si>
  <si>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</si>
  <si>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</si>
  <si>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</si>
  <si>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</si>
  <si>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</si>
  <si>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</si>
  <si>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</si>
  <si>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</si>
  <si>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</si>
  <si>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</si>
  <si>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</si>
  <si>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</si>
  <si>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</si>
  <si>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</si>
  <si>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</si>
  <si>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</si>
  <si>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</si>
  <si>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</si>
  <si>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</si>
  <si>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</si>
  <si>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</si>
  <si>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</si>
  <si>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</si>
  <si>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</si>
  <si>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</si>
  <si>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</si>
  <si>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</si>
  <si>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</si>
  <si>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</si>
  <si>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</si>
  <si>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</si>
  <si>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</si>
  <si>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</si>
  <si>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</si>
  <si>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</si>
  <si>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</si>
  <si>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</si>
  <si>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</si>
  <si>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</si>
  <si>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</si>
  <si>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</si>
  <si>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</si>
  <si>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</si>
  <si>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</si>
  <si>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</si>
  <si>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</si>
  <si>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</si>
  <si>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</si>
  <si>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</si>
  <si>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</si>
  <si>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</si>
  <si>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</si>
  <si>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</si>
  <si>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</si>
  <si>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</si>
  <si>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</si>
  <si>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</si>
  <si>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</si>
  <si>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</si>
  <si>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</si>
  <si>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</si>
  <si>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</si>
  <si>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</si>
  <si>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</si>
  <si>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</si>
  <si>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</si>
  <si>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</si>
  <si>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</si>
  <si>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</si>
  <si>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</si>
  <si>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</si>
  <si>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</si>
  <si>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</si>
  <si>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</si>
  <si>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</si>
  <si>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</si>
  <si>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</si>
  <si>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</si>
  <si>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</si>
  <si>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</si>
  <si>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</si>
  <si>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</si>
  <si>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</si>
  <si>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</si>
  <si>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</si>
  <si>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</si>
  <si>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</si>
  <si>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</si>
  <si>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</si>
  <si>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</si>
  <si>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</si>
  <si>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</si>
  <si>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</si>
  <si>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</si>
  <si>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</si>
  <si>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</si>
  <si>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</si>
  <si>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</si>
  <si>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</si>
  <si>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</si>
  <si>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</si>
  <si>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</si>
  <si>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</si>
  <si>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</si>
  <si>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</si>
  <si>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</si>
  <si>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</si>
  <si>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</si>
  <si>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</si>
  <si>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</si>
  <si>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</si>
  <si>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</si>
  <si>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</si>
  <si>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</si>
  <si>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</si>
  <si>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</si>
  <si>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</si>
  <si>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</si>
  <si>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</si>
  <si>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</si>
  <si>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</si>
  <si>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</si>
  <si>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</si>
  <si>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</si>
  <si>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</si>
  <si>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</si>
  <si>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</si>
  <si>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</si>
  <si>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</si>
  <si>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</si>
  <si>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</si>
  <si>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</si>
  <si>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</si>
  <si>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</si>
  <si>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</si>
  <si>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</si>
  <si>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</si>
  <si>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</si>
  <si>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</si>
  <si>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</si>
  <si>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</si>
  <si>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</si>
  <si>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</si>
  <si>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</si>
  <si>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</si>
  <si>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</si>
  <si>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</si>
  <si>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</si>
  <si>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</si>
  <si>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</si>
  <si>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</si>
  <si>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</si>
  <si>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</si>
  <si>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</si>
  <si>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</si>
  <si>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</si>
  <si>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</si>
  <si>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</si>
  <si>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</si>
  <si>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</si>
  <si>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</si>
  <si>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</si>
  <si>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</si>
  <si>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</si>
  <si>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</si>
  <si>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</si>
  <si>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</si>
  <si>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</si>
  <si>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</si>
  <si>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</si>
  <si>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</si>
  <si>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</si>
  <si>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</si>
  <si>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</si>
  <si>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</si>
  <si>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</si>
  <si>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</si>
  <si>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</si>
  <si>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</si>
  <si>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</si>
  <si>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</si>
  <si>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</si>
  <si>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</si>
  <si>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</si>
  <si>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</si>
  <si>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</si>
  <si>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</si>
  <si>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</si>
  <si>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</si>
  <si>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</si>
  <si>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</si>
  <si>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</si>
  <si>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</si>
  <si>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</si>
  <si>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</si>
  <si>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</si>
  <si>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</si>
  <si>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</si>
  <si>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</si>
  <si>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</si>
  <si>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</si>
  <si>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</si>
  <si>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</si>
  <si>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</si>
  <si>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</si>
  <si>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</si>
  <si>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</si>
  <si>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</si>
  <si>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</si>
  <si>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</si>
  <si>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</si>
  <si>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</si>
  <si>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</si>
  <si>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</si>
  <si>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</si>
  <si>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</si>
  <si>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</si>
  <si>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</si>
  <si>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</si>
  <si>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</si>
  <si>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</si>
  <si>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</si>
  <si>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</si>
  <si>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</si>
  <si>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</si>
  <si>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</si>
  <si>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</si>
  <si>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</si>
  <si>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</si>
  <si>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</si>
  <si>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</si>
  <si>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</si>
  <si>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</si>
  <si>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</si>
  <si>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</si>
  <si>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</si>
  <si>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</si>
  <si>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</si>
  <si>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</si>
  <si>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</si>
  <si>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</si>
  <si>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</si>
  <si>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</si>
  <si>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</si>
  <si>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</si>
  <si>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</si>
  <si>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</si>
  <si>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</si>
  <si>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</si>
  <si>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</si>
  <si>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</si>
  <si>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</si>
  <si>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</si>
  <si>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</si>
  <si>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</si>
  <si>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</si>
  <si>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</si>
  <si>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</si>
  <si>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</si>
  <si>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</si>
  <si>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</si>
  <si>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</si>
  <si>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</si>
  <si>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</si>
  <si>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</si>
  <si>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</si>
  <si>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</si>
  <si>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</si>
  <si>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</si>
  <si>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</si>
  <si>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</si>
  <si>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</si>
  <si>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</si>
  <si>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</si>
  <si>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</si>
  <si>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</si>
  <si>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</si>
  <si>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</si>
  <si>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</si>
  <si>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</si>
  <si>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</si>
  <si>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</si>
  <si>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</si>
  <si>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</si>
  <si>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</si>
  <si>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</si>
  <si>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</si>
  <si>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</si>
  <si>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</si>
  <si>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</si>
  <si>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</si>
  <si>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</si>
  <si>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</si>
  <si>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</si>
  <si>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</si>
  <si>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</si>
  <si>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</si>
  <si>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</si>
  <si>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</si>
  <si>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</si>
  <si>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</si>
  <si>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</si>
  <si>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</si>
  <si>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</si>
  <si>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</si>
  <si>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</si>
  <si>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</si>
  <si>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</si>
  <si>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</si>
  <si>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</si>
  <si>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</si>
  <si>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</si>
  <si>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</si>
  <si>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</si>
  <si>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</si>
  <si>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</si>
  <si>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</si>
  <si>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</si>
  <si>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</si>
  <si>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</si>
  <si>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</si>
  <si>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</si>
  <si>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</si>
  <si>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</si>
  <si>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</si>
  <si>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</si>
  <si>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</si>
  <si>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</si>
  <si>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</si>
  <si>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</si>
  <si>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</si>
  <si>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</si>
  <si>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</si>
  <si>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</si>
  <si>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</si>
  <si>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</si>
  <si>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</si>
  <si>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</si>
  <si>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</si>
  <si>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</si>
  <si>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</si>
  <si>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</si>
  <si>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</si>
  <si>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</si>
  <si>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</si>
  <si>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</si>
  <si>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</si>
  <si>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</si>
  <si>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</si>
  <si>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</si>
  <si>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</si>
  <si>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</si>
  <si>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</si>
  <si>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</si>
  <si>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</si>
  <si>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</si>
  <si>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</si>
  <si>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</si>
  <si>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</si>
  <si>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</si>
  <si>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</si>
  <si>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</si>
  <si>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</si>
  <si>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</si>
  <si>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</si>
  <si>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</si>
  <si>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</si>
  <si>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</si>
  <si>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</si>
  <si>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</si>
  <si>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</si>
  <si>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</si>
  <si>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</si>
  <si>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</si>
  <si>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</si>
  <si>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</si>
  <si>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</si>
  <si>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</si>
  <si>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</si>
  <si>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</si>
  <si>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</si>
  <si>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</si>
  <si>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</si>
  <si>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</si>
  <si>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</si>
  <si>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</si>
  <si>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</si>
  <si>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</si>
  <si>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</si>
  <si>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</si>
  <si>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</si>
  <si>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</si>
  <si>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</si>
  <si>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</si>
  <si>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</si>
  <si>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</si>
  <si>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</si>
  <si>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</si>
  <si>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</si>
  <si>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</si>
  <si>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</si>
  <si>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</si>
  <si>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</si>
  <si>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</si>
  <si>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</si>
  <si>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</si>
  <si>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</si>
  <si>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</si>
  <si>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</si>
  <si>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</si>
  <si>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</si>
  <si>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</si>
  <si>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</si>
  <si>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</si>
  <si>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</si>
  <si>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</si>
  <si>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</si>
  <si>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</si>
  <si>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</si>
  <si>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</si>
  <si>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</si>
  <si>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</si>
  <si>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</si>
  <si>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</si>
  <si>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</si>
  <si>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</si>
  <si>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</si>
  <si>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</si>
  <si>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</si>
  <si>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</si>
  <si>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</si>
  <si>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</si>
  <si>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</si>
  <si>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</si>
  <si>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</si>
  <si>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</si>
  <si>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</si>
  <si>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</si>
  <si>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</si>
  <si>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</si>
  <si>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</si>
  <si>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</si>
  <si>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</si>
  <si>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</si>
  <si>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</si>
  <si>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</si>
  <si>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</si>
  <si>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</si>
  <si>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</si>
  <si>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</si>
  <si>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</si>
  <si>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</si>
  <si>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</si>
  <si>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</si>
  <si>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</si>
  <si>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</si>
  <si>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</si>
  <si>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</si>
  <si>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</si>
  <si>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</si>
  <si>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</si>
  <si>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</si>
  <si>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</si>
  <si>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</si>
  <si>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</si>
  <si>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</si>
  <si>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</si>
  <si>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</si>
  <si>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</si>
  <si>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</si>
  <si>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</si>
  <si>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</si>
  <si>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</si>
  <si>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</si>
  <si>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</si>
  <si>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</si>
  <si>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</si>
  <si>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</si>
  <si>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</si>
  <si>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</si>
  <si>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</si>
  <si>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</si>
  <si>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</si>
  <si>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</si>
  <si>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</si>
  <si>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</si>
  <si>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</si>
  <si>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</si>
  <si>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</si>
  <si>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</si>
  <si>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</si>
  <si>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</si>
  <si>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</si>
  <si>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</si>
  <si>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</si>
  <si>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</si>
  <si>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</si>
  <si>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</si>
  <si>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</si>
  <si>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</si>
  <si>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</si>
  <si>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</si>
  <si>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</si>
  <si>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</si>
  <si>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</si>
  <si>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</si>
  <si>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</si>
  <si>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</si>
  <si>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</si>
  <si>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</si>
  <si>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</si>
  <si>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</si>
  <si>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</si>
  <si>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</si>
  <si>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</si>
  <si>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</si>
  <si>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</si>
  <si>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</si>
  <si>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</si>
  <si>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</si>
  <si>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</si>
  <si>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</si>
  <si>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</si>
  <si>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</si>
  <si>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</si>
  <si>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</si>
  <si>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</si>
  <si>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</si>
  <si>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</si>
  <si>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</si>
  <si>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</si>
  <si>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</si>
  <si>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</si>
  <si>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</si>
  <si>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</si>
  <si>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</si>
  <si>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</si>
  <si>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</si>
  <si>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</si>
  <si>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</si>
  <si>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</si>
  <si>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</si>
  <si>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</si>
  <si>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</si>
  <si>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</si>
  <si>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</si>
  <si>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</si>
  <si>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</si>
  <si>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</si>
  <si>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</si>
  <si>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</si>
  <si>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</si>
  <si>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</si>
  <si>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</si>
  <si>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</si>
  <si>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</si>
  <si>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</si>
  <si>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</si>
  <si>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</si>
  <si>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</si>
  <si>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</si>
  <si>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</si>
  <si>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</si>
  <si>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</si>
  <si>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</si>
  <si>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</si>
  <si>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</si>
  <si>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</si>
  <si>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</si>
  <si>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</si>
  <si>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</si>
  <si>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</si>
  <si>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</si>
  <si>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</si>
  <si>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</si>
  <si>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</si>
  <si>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</si>
  <si>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</si>
  <si>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</si>
  <si>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</si>
  <si>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</si>
  <si>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</si>
  <si>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</si>
  <si>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</si>
  <si>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</si>
  <si>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</si>
  <si>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</si>
  <si>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</si>
  <si>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</si>
  <si>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</si>
  <si>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</si>
  <si>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</si>
  <si>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</si>
  <si>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</si>
  <si>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</si>
  <si>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</si>
  <si>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</si>
  <si>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</si>
  <si>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</si>
  <si>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</si>
  <si>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</si>
  <si>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</si>
  <si>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</si>
  <si>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</si>
  <si>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</si>
  <si>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</si>
  <si>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</si>
  <si>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</si>
  <si>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</si>
  <si>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</si>
  <si>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</si>
  <si>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</si>
  <si>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</si>
  <si>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</si>
  <si>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</si>
  <si>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</si>
  <si>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</si>
  <si>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</si>
  <si>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</si>
  <si>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</si>
  <si>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</si>
  <si>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</si>
  <si>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</si>
  <si>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</si>
  <si>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</si>
  <si>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</si>
  <si>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</si>
  <si>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</si>
  <si>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</si>
  <si>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</si>
  <si>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</si>
  <si>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</si>
  <si>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</si>
  <si>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</si>
  <si>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</si>
  <si>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</si>
  <si>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</si>
  <si>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</si>
  <si>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</si>
  <si>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</si>
  <si>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</si>
  <si>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</si>
  <si>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</si>
  <si>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</si>
  <si>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</si>
  <si>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</si>
  <si>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</si>
  <si>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</si>
  <si>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</si>
  <si>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</si>
  <si>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</si>
  <si>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</si>
  <si>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</si>
  <si>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</si>
  <si>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</si>
  <si>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</si>
  <si>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</si>
  <si>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</si>
  <si>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</si>
  <si>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</si>
  <si>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</si>
  <si>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</si>
  <si>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</si>
  <si>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</si>
  <si>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</si>
  <si>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</si>
  <si>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</si>
  <si>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</si>
  <si>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</si>
  <si>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</si>
  <si>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</si>
  <si>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</si>
  <si>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</si>
  <si>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</si>
  <si>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</si>
  <si>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</si>
  <si>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</si>
  <si>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</si>
  <si>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</si>
  <si>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</si>
  <si>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</si>
  <si>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</si>
  <si>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</si>
  <si>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</si>
  <si>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</si>
  <si>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</si>
  <si>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</si>
  <si>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</si>
  <si>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</si>
  <si>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</si>
  <si>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</si>
  <si>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</si>
  <si>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</si>
  <si>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</si>
  <si>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</si>
  <si>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</si>
  <si>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</si>
  <si>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</si>
  <si>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</si>
  <si>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</si>
  <si>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</si>
  <si>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</si>
  <si>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</si>
  <si>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</si>
  <si>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</si>
  <si>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</si>
  <si>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</si>
  <si>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</si>
  <si>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</si>
  <si>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</si>
  <si>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</si>
  <si>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</si>
  <si>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</si>
  <si>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</si>
  <si>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</si>
  <si>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</si>
  <si>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</si>
  <si>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</si>
  <si>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</si>
  <si>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</si>
  <si>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</si>
  <si>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</si>
  <si>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</si>
  <si>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</si>
  <si>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</si>
  <si>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</si>
  <si>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</si>
  <si>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</si>
  <si>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</si>
  <si>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</si>
  <si>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</si>
  <si>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</si>
  <si>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</si>
  <si>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</si>
  <si>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</si>
  <si>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</si>
  <si>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</si>
  <si>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</si>
  <si>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</si>
  <si>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</si>
  <si>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</si>
  <si>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</si>
  <si>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</si>
  <si>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</si>
  <si>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</si>
  <si>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</si>
  <si>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</si>
  <si>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</si>
  <si>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</si>
  <si>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</si>
  <si>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</si>
  <si>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</si>
  <si>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</si>
  <si>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</si>
  <si>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</si>
  <si>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</si>
  <si>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</si>
  <si>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</si>
  <si>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</si>
  <si>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</si>
  <si>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</si>
  <si>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</si>
  <si>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</si>
  <si>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</si>
  <si>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</si>
  <si>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</si>
  <si>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</si>
  <si>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</si>
  <si>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</si>
  <si>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</si>
  <si>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</si>
  <si>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</si>
  <si>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</si>
  <si>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</si>
  <si>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</si>
  <si>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</si>
  <si>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</si>
  <si>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</si>
  <si>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</si>
  <si>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</si>
  <si>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</si>
  <si>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</si>
  <si>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</si>
  <si>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</si>
  <si>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</si>
  <si>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</si>
  <si>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</si>
  <si>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</si>
  <si>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</si>
  <si>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</si>
  <si>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</si>
  <si>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</si>
  <si>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</si>
  <si>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</si>
  <si>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</si>
  <si>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</si>
  <si>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</si>
  <si>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</si>
  <si>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</si>
  <si>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</si>
  <si>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</si>
  <si>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</si>
  <si>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</si>
  <si>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</si>
  <si>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</si>
  <si>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</si>
  <si>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</si>
  <si>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</si>
  <si>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</si>
  <si>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</si>
  <si>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</si>
  <si>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</si>
  <si>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</si>
  <si>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</si>
  <si>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</si>
  <si>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</si>
  <si>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</si>
  <si>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</si>
  <si>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</si>
  <si>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</si>
  <si>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</si>
  <si>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</si>
  <si>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</si>
  <si>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</si>
  <si>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</si>
  <si>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</si>
  <si>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</si>
  <si>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</si>
  <si>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</si>
  <si>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</si>
  <si>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</si>
  <si>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</si>
  <si>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</si>
  <si>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</si>
  <si>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</si>
  <si>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</si>
  <si>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</si>
  <si>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</si>
  <si>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</si>
  <si>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</si>
  <si>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</si>
  <si>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</si>
  <si>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</si>
  <si>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</si>
  <si>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</si>
  <si>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</si>
  <si>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</si>
  <si>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</si>
  <si>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</si>
  <si>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</si>
  <si>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</si>
  <si>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</si>
  <si>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</si>
  <si>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</si>
  <si>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</si>
  <si>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</si>
  <si>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</si>
  <si>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</si>
  <si>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</si>
  <si>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</si>
  <si>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</si>
  <si>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</si>
  <si>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</si>
  <si>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</si>
  <si>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</si>
  <si>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</si>
  <si>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</si>
  <si>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</si>
  <si>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</si>
  <si>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</si>
  <si>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</si>
  <si>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</si>
  <si>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</si>
  <si>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</si>
  <si>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</si>
  <si>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</si>
  <si>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</si>
  <si>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</si>
  <si>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</si>
  <si>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</si>
  <si>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</si>
  <si>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</si>
  <si>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</si>
  <si>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</si>
  <si>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</si>
  <si>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</si>
  <si>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</si>
  <si>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</si>
  <si>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</si>
  <si>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</si>
  <si>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</si>
  <si>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</si>
  <si>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</si>
  <si>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</si>
  <si>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</si>
  <si>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</si>
  <si>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</si>
  <si>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</si>
  <si>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</si>
  <si>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</si>
  <si>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</si>
  <si>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</si>
  <si>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</si>
  <si>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</si>
  <si>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</si>
  <si>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</si>
  <si>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</si>
  <si>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</si>
  <si>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</si>
  <si>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</si>
  <si>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</si>
  <si>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</si>
  <si>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</si>
  <si>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</si>
  <si>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</si>
  <si>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</si>
  <si>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</si>
  <si>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</si>
  <si>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</si>
  <si>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</si>
  <si>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</si>
  <si>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</si>
  <si>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</si>
  <si>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</si>
  <si>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</si>
  <si>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</si>
  <si>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</si>
  <si>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</si>
  <si>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</si>
  <si>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</si>
  <si>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</si>
  <si>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</si>
  <si>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</si>
  <si>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</si>
  <si>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</si>
  <si>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</si>
  <si>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</si>
  <si>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</si>
  <si>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</si>
  <si>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</si>
  <si>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</si>
  <si>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</si>
  <si>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</si>
  <si>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</si>
  <si>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</si>
  <si>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</si>
  <si>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</si>
  <si>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</si>
  <si>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</si>
  <si>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</si>
  <si>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</si>
  <si>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</si>
  <si>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</si>
  <si>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</si>
  <si>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</si>
  <si>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</si>
  <si>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</si>
  <si>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</si>
  <si>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</si>
  <si>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</si>
  <si>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</si>
  <si>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</si>
  <si>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</si>
  <si>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</si>
  <si>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</si>
  <si>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</si>
  <si>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</si>
  <si>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</si>
  <si>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</si>
  <si>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</si>
  <si>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</si>
  <si>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</si>
  <si>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</si>
  <si>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</si>
  <si>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</si>
  <si>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</si>
  <si>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</si>
  <si>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</si>
  <si>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</si>
  <si>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</si>
  <si>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</si>
  <si>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</si>
  <si>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</si>
  <si>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</si>
  <si>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</si>
  <si>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</si>
  <si>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</si>
  <si>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</si>
  <si>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</si>
  <si>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</si>
  <si>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</si>
  <si>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</si>
  <si>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</si>
  <si>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</si>
  <si>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</si>
  <si>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</si>
  <si>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</si>
  <si>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</si>
  <si>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</si>
  <si>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</si>
  <si>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</si>
  <si>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</si>
  <si>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</si>
  <si>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</si>
  <si>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</si>
  <si>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</si>
  <si>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</si>
  <si>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</si>
  <si>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</si>
  <si>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</si>
  <si>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</si>
  <si>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</si>
  <si>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</si>
  <si>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</si>
  <si>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</si>
  <si>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</si>
  <si>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</si>
  <si>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</si>
  <si>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</si>
  <si>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</si>
  <si>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</si>
  <si>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</si>
  <si>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</si>
  <si>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</si>
  <si>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</si>
  <si>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</si>
  <si>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</si>
  <si>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</si>
  <si>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</si>
  <si>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</si>
  <si>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</si>
  <si>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</si>
  <si>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</si>
  <si>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</si>
  <si>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</si>
  <si>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</si>
  <si>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</si>
  <si>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</si>
  <si>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</si>
  <si>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</si>
  <si>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</si>
  <si>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</si>
  <si>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</si>
  <si>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</si>
  <si>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</si>
  <si>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</si>
  <si>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</si>
  <si>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</si>
  <si>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</si>
  <si>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</si>
  <si>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</si>
  <si>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</si>
  <si>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</si>
  <si>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</si>
  <si>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</si>
  <si>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</si>
  <si>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</si>
  <si>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</si>
  <si>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</si>
  <si>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</si>
  <si>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</si>
  <si>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</si>
  <si>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</si>
  <si>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</si>
  <si>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</si>
  <si>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</si>
  <si>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</si>
  <si>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</si>
  <si>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</si>
  <si>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</si>
  <si>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</si>
  <si>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</si>
  <si>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</si>
  <si>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</si>
  <si>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</si>
  <si>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</si>
  <si>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</si>
  <si>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</si>
  <si>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</si>
  <si>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</si>
  <si>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</si>
  <si>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</si>
  <si>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</si>
  <si>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</si>
  <si>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</si>
  <si>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</si>
  <si>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</si>
  <si>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</si>
  <si>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</si>
  <si>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</si>
  <si>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</si>
  <si>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</si>
  <si>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</si>
  <si>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</si>
  <si>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</si>
  <si>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</si>
  <si>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</si>
  <si>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</si>
  <si>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</si>
  <si>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</si>
  <si>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</si>
  <si>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</si>
  <si>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</si>
  <si>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</si>
  <si>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</si>
  <si>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</si>
  <si>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</si>
  <si>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</si>
  <si>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</si>
  <si>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</si>
  <si>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</si>
  <si>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</si>
  <si>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</si>
  <si>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</si>
  <si>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</si>
  <si>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</si>
  <si>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</si>
  <si>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</si>
  <si>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</si>
  <si>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</si>
  <si>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</si>
  <si>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</si>
  <si>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</si>
  <si>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</si>
  <si>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</si>
  <si>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</si>
  <si>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</si>
  <si>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</si>
  <si>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</si>
  <si>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</si>
  <si>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</si>
  <si>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</si>
  <si>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</si>
  <si>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</si>
  <si>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</si>
  <si>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</si>
  <si>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</si>
  <si>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</si>
  <si>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</si>
  <si>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</si>
  <si>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</si>
  <si>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</si>
  <si>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</si>
  <si>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</si>
  <si>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</si>
  <si>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</si>
  <si>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</si>
  <si>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</si>
  <si>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</si>
  <si>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</si>
  <si>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</si>
  <si>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</si>
  <si>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</si>
  <si>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</si>
  <si>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</si>
  <si>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</si>
  <si>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</si>
  <si>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</si>
  <si>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</si>
  <si>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</si>
  <si>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</si>
  <si>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</si>
  <si>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</si>
  <si>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</si>
  <si>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</si>
  <si>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</si>
  <si>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</si>
  <si>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</si>
  <si>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</si>
  <si>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</si>
  <si>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</si>
  <si>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</si>
  <si>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</si>
  <si>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</si>
  <si>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</si>
  <si>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</si>
  <si>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</si>
  <si>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</si>
  <si>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</si>
  <si>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</si>
  <si>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</si>
  <si>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</si>
  <si>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</si>
  <si>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</si>
  <si>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</si>
  <si>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</si>
  <si>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</si>
  <si>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</si>
  <si>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</si>
  <si>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</si>
  <si>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</si>
  <si>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</si>
  <si>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</si>
  <si>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</si>
  <si>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</si>
  <si>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</si>
  <si>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</si>
  <si>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</si>
  <si>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</si>
  <si>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</si>
  <si>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</si>
  <si>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</si>
  <si>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</si>
  <si>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</si>
  <si>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</si>
  <si>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</si>
  <si>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</si>
  <si>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</si>
  <si>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</si>
  <si>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</si>
  <si>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</si>
  <si>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</si>
  <si>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</si>
  <si>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</si>
  <si>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</si>
  <si>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</si>
  <si>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</si>
  <si>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</si>
  <si>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</si>
  <si>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</si>
  <si>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</si>
  <si>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</si>
  <si>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</si>
  <si>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</si>
  <si>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</si>
  <si>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</si>
  <si>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</si>
  <si>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</si>
  <si>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</si>
  <si>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</si>
  <si>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</si>
  <si>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</si>
  <si>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</si>
  <si>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</si>
  <si>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</si>
  <si>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</si>
  <si>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</si>
  <si>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</si>
  <si>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</si>
  <si>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</si>
  <si>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</si>
  <si>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</si>
  <si>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</si>
  <si>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</si>
  <si>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</si>
  <si>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</si>
  <si>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</si>
  <si>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</si>
  <si>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</si>
  <si>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</si>
  <si>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</si>
  <si>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</si>
  <si>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</si>
  <si>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</si>
  <si>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</si>
  <si>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</si>
  <si>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</si>
  <si>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</si>
  <si>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</si>
  <si>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</si>
  <si>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</si>
  <si>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</si>
  <si>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</si>
  <si>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</si>
  <si>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</si>
  <si>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</si>
  <si>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</si>
  <si>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</si>
  <si>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</si>
  <si>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</si>
  <si>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</si>
  <si>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</si>
  <si>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</si>
  <si>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</si>
  <si>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</si>
  <si>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</si>
  <si>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</si>
  <si>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</si>
  <si>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</si>
  <si>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</si>
  <si>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</si>
  <si>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</si>
  <si>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</si>
  <si>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</si>
  <si>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</si>
  <si>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</si>
  <si>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</si>
  <si>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</si>
  <si>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</si>
  <si>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</si>
  <si>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</si>
  <si>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</si>
  <si>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</si>
  <si>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</si>
  <si>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</si>
  <si>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</si>
  <si>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</si>
  <si>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</si>
  <si>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</si>
  <si>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</si>
  <si>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</si>
  <si>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</si>
  <si>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</si>
  <si>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</si>
  <si>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</si>
  <si>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</si>
  <si>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</si>
  <si>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</si>
  <si>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</si>
  <si>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</si>
  <si>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</si>
  <si>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</si>
  <si>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</si>
  <si>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</si>
  <si>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</si>
  <si>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</si>
  <si>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</si>
  <si>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</si>
  <si>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</si>
  <si>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</si>
  <si>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</si>
  <si>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</si>
  <si>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</si>
  <si>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</si>
  <si>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</si>
  <si>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</si>
  <si>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</si>
  <si>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</si>
  <si>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</si>
  <si>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</si>
  <si>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</si>
  <si>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</si>
  <si>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</si>
  <si>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</si>
  <si>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</si>
  <si>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</si>
  <si>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</si>
  <si>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</si>
  <si>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</si>
  <si>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</si>
  <si>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</si>
  <si>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</si>
  <si>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</si>
  <si>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</si>
  <si>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</si>
  <si>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</si>
  <si>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</si>
  <si>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</si>
  <si>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</si>
  <si>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</si>
  <si>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</si>
  <si>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</si>
  <si>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</si>
  <si>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</si>
  <si>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</si>
  <si>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</si>
  <si>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</si>
  <si>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</si>
  <si>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</si>
  <si>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</si>
  <si>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</si>
  <si>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</si>
  <si>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</si>
  <si>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</si>
  <si>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</si>
  <si>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</si>
  <si>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</si>
  <si>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</si>
  <si>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</si>
  <si>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</si>
  <si>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</si>
  <si>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</si>
  <si>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</si>
  <si>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</si>
  <si>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</si>
  <si>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</si>
  <si>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</si>
  <si>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</si>
  <si>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</si>
  <si>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</si>
  <si>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</si>
  <si>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</si>
  <si>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</si>
  <si>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</si>
  <si>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</si>
  <si>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</si>
  <si>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</si>
  <si>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</si>
  <si>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</si>
  <si>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</si>
  <si>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</si>
  <si>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</si>
  <si>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</si>
  <si>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</si>
  <si>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</si>
  <si>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</si>
  <si>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</si>
  <si>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</si>
  <si>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</si>
  <si>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</si>
  <si>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</si>
  <si>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</si>
  <si>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</si>
  <si>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</si>
  <si>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</si>
  <si>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</si>
  <si>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</si>
  <si>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</si>
  <si>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</si>
  <si>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</si>
  <si>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</si>
  <si>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</si>
  <si>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</si>
  <si>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</si>
  <si>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</si>
  <si>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</si>
  <si>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</si>
  <si>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</si>
  <si>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</si>
  <si>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</si>
  <si>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</si>
  <si>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</si>
  <si>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</si>
  <si>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</si>
  <si>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</si>
  <si>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</si>
  <si>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</si>
  <si>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</si>
  <si>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</si>
  <si>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</si>
  <si>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</si>
  <si>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</si>
  <si>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</si>
  <si>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</si>
  <si>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</si>
  <si>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</si>
  <si>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</si>
  <si>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</si>
  <si>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</si>
  <si>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</si>
  <si>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</si>
  <si>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</si>
  <si>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</si>
  <si>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</si>
  <si>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</si>
  <si>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</si>
  <si>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</si>
  <si>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</si>
  <si>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</si>
  <si>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</si>
  <si>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</si>
  <si>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</si>
  <si>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</si>
  <si>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</si>
  <si>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</si>
  <si>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</si>
  <si>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</si>
  <si>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</si>
  <si>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</si>
  <si>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</si>
  <si>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</si>
  <si>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</si>
  <si>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</si>
  <si>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</si>
  <si>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</si>
  <si>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</si>
  <si>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</si>
  <si>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</si>
  <si>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</si>
  <si>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</si>
  <si>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</si>
  <si>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</si>
  <si>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</si>
  <si>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</si>
  <si>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</si>
  <si>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</si>
  <si>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</si>
  <si>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</si>
  <si>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</si>
  <si>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</si>
  <si>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</si>
  <si>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</si>
  <si>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</si>
  <si>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</si>
  <si>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</si>
  <si>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</si>
  <si>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</si>
  <si>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</si>
  <si>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</si>
  <si>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</si>
  <si>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</si>
  <si>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</si>
  <si>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</si>
  <si>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</si>
  <si>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</si>
  <si>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</si>
  <si>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</si>
  <si>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</si>
  <si>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</si>
  <si>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</si>
  <si>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</si>
  <si>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</si>
  <si>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</si>
  <si>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</si>
  <si>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</si>
  <si>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</si>
  <si>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</si>
  <si>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</si>
  <si>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</si>
  <si>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</si>
  <si>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</si>
  <si>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</si>
  <si>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</si>
  <si>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</si>
  <si>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</si>
  <si>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</si>
  <si>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</si>
  <si>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</si>
  <si>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</si>
  <si>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</si>
  <si>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</si>
  <si>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</si>
  <si>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</si>
  <si>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</si>
  <si>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</si>
  <si>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</si>
  <si>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</si>
  <si>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</si>
  <si>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</si>
  <si>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</si>
  <si>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</si>
  <si>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</si>
  <si>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</si>
  <si>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</si>
  <si>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</si>
  <si>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</si>
  <si>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</si>
  <si>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</si>
  <si>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</si>
  <si>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</si>
  <si>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</si>
  <si>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</si>
  <si>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</si>
  <si>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</si>
  <si>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</si>
  <si>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</si>
  <si>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</si>
  <si>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</si>
  <si>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</si>
  <si>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</si>
  <si>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</si>
  <si>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</si>
  <si>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</si>
  <si>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</si>
  <si>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</si>
  <si>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</si>
  <si>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</si>
  <si>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</si>
  <si>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</si>
  <si>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</si>
  <si>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</si>
  <si>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</si>
  <si>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</si>
  <si>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</si>
  <si>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</si>
  <si>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</si>
  <si>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</si>
  <si>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</si>
  <si>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</si>
  <si>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</si>
  <si>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</si>
  <si>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</si>
  <si>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</si>
  <si>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</si>
  <si>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</si>
  <si>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</si>
  <si>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</si>
  <si>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</si>
  <si>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</si>
  <si>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</si>
  <si>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</si>
  <si>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</si>
  <si>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</si>
  <si>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</si>
  <si>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</si>
  <si>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</si>
  <si>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</si>
  <si>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</si>
  <si>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</si>
  <si>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</si>
  <si>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</si>
  <si>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</si>
  <si>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</si>
  <si>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</si>
  <si>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</si>
  <si>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</si>
  <si>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</si>
  <si>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</si>
  <si>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</si>
  <si>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</si>
  <si>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</si>
  <si>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</si>
  <si>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</si>
  <si>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</si>
  <si>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</si>
  <si>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</si>
  <si>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</si>
  <si>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</si>
  <si>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</si>
  <si>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</si>
  <si>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</si>
  <si>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</si>
  <si>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</si>
  <si>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</si>
  <si>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</si>
  <si>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</si>
  <si>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</si>
  <si>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</si>
  <si>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</si>
  <si>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</si>
  <si>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</si>
  <si>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</si>
  <si>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</si>
  <si>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</si>
  <si>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</si>
  <si>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</si>
  <si>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</si>
  <si>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</si>
  <si>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</si>
  <si>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</si>
  <si>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</si>
  <si>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</si>
  <si>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</si>
  <si>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</si>
  <si>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</si>
  <si>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</si>
  <si>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</si>
  <si>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</si>
  <si>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</si>
  <si>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</si>
  <si>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</si>
  <si>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</si>
  <si>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</si>
  <si>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</si>
  <si>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</si>
  <si>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</si>
  <si>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</si>
  <si>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</si>
  <si>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</si>
  <si>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</si>
  <si>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</si>
  <si>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</si>
  <si>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</si>
  <si>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</si>
  <si>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</si>
  <si>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</si>
  <si>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</si>
  <si>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</si>
  <si>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</si>
  <si>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</si>
  <si>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</si>
  <si>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</si>
  <si>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</si>
  <si>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</si>
  <si>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</si>
  <si>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</si>
  <si>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</si>
  <si>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</si>
  <si>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</si>
  <si>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</si>
  <si>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</si>
  <si>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</si>
  <si>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</si>
  <si>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</si>
  <si>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</si>
  <si>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</si>
  <si>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</si>
  <si>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</si>
  <si>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</si>
  <si>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</si>
  <si>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</si>
  <si>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</si>
  <si>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</si>
  <si>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</si>
  <si>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</si>
  <si>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</si>
  <si>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</si>
  <si>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</si>
  <si>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</si>
  <si>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</si>
  <si>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</si>
  <si>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</si>
  <si>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</si>
  <si>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</si>
  <si>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</si>
  <si>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</si>
  <si>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</si>
  <si>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</si>
  <si>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</si>
  <si>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</si>
  <si>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</si>
  <si>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</si>
  <si>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</si>
  <si>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</si>
  <si>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</si>
  <si>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</si>
  <si>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</si>
  <si>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</si>
  <si>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</si>
  <si>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</si>
  <si>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</si>
  <si>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</si>
  <si>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</si>
  <si>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</si>
  <si>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</si>
  <si>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</si>
  <si>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</si>
  <si>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</si>
  <si>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</si>
  <si>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</si>
  <si>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</si>
  <si>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</si>
  <si>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</si>
  <si>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</si>
  <si>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</si>
  <si>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</si>
  <si>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</si>
  <si>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</si>
  <si>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</si>
  <si>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</si>
  <si>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</si>
  <si>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</si>
  <si>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</si>
  <si>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</si>
  <si>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</si>
  <si>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</si>
  <si>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</si>
  <si>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</si>
  <si>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</si>
  <si>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</si>
  <si>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</si>
  <si>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</si>
  <si>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</si>
  <si>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</si>
  <si>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</si>
  <si>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</si>
  <si>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</si>
  <si>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</si>
  <si>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</si>
  <si>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</si>
  <si>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</si>
  <si>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</si>
  <si>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</si>
  <si>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</si>
  <si>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</si>
  <si>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</si>
  <si>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</si>
  <si>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</si>
  <si>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</si>
  <si>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</si>
  <si>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</si>
  <si>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</si>
  <si>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</si>
  <si>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</si>
  <si>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</si>
  <si>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</si>
  <si>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</si>
  <si>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</si>
  <si>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</si>
  <si>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</si>
  <si>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</si>
  <si>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</si>
  <si>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</si>
  <si>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</si>
  <si>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</si>
  <si>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</si>
  <si>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</si>
  <si>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</si>
  <si>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</si>
  <si>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</si>
  <si>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</si>
  <si>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</si>
  <si>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</si>
  <si>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</si>
  <si>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</si>
  <si>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</si>
  <si>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</si>
  <si>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</si>
  <si>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</si>
  <si>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</si>
  <si>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</si>
  <si>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</si>
  <si>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</si>
  <si>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</si>
  <si>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</si>
  <si>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</si>
  <si>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</si>
  <si>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</si>
  <si>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</si>
  <si>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</si>
  <si>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</si>
  <si>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</si>
  <si>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</si>
  <si>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</si>
  <si>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</si>
  <si>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</si>
  <si>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</si>
  <si>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</si>
  <si>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</si>
  <si>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</si>
  <si>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</si>
  <si>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</si>
  <si>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</si>
  <si>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</si>
  <si>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</si>
  <si>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</si>
  <si>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</si>
  <si>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</si>
  <si>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</si>
  <si>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</si>
  <si>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</si>
  <si>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</si>
  <si>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</si>
  <si>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</si>
  <si>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</si>
  <si>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</si>
  <si>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</si>
  <si>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</si>
  <si>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</si>
  <si>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</si>
  <si>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</si>
  <si>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</si>
  <si>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</si>
  <si>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</si>
  <si>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</si>
  <si>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</si>
  <si>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</si>
  <si>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</si>
  <si>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</si>
  <si>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</si>
  <si>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</si>
  <si>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</si>
  <si>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</si>
  <si>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</si>
  <si>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</si>
  <si>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</si>
  <si>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</si>
  <si>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</si>
  <si>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</si>
  <si>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</si>
  <si>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</si>
  <si>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</si>
  <si>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</si>
  <si>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</si>
  <si>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</si>
  <si>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</si>
  <si>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</si>
  <si>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</si>
  <si>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</si>
  <si>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</si>
  <si>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</si>
  <si>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</si>
  <si>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</si>
  <si>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</si>
  <si>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</si>
  <si>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</si>
  <si>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</si>
  <si>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</si>
  <si>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</si>
  <si>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</si>
  <si>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</si>
  <si>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</si>
  <si>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</si>
  <si>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</si>
  <si>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</si>
  <si>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</si>
  <si>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</si>
  <si>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</si>
  <si>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</si>
  <si>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</si>
  <si>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</si>
  <si>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</si>
  <si>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</si>
  <si>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</si>
  <si>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</si>
  <si>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</si>
  <si>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</si>
  <si>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</si>
  <si>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</si>
  <si>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</si>
  <si>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</si>
  <si>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</si>
  <si>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</si>
  <si>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</si>
  <si>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</si>
  <si>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</si>
  <si>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</si>
  <si>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</si>
  <si>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</si>
  <si>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</si>
  <si>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</si>
  <si>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</si>
  <si>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</si>
  <si>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</si>
  <si>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</si>
  <si>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</si>
  <si>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</si>
  <si>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</si>
  <si>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</si>
  <si>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</si>
  <si>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</si>
  <si>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</si>
  <si>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</si>
  <si>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</si>
  <si>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</si>
  <si>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</si>
  <si>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</si>
  <si>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</si>
  <si>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</si>
  <si>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</si>
  <si>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</si>
  <si>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</si>
  <si>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</si>
  <si>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</si>
  <si>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</si>
  <si>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</si>
  <si>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</si>
  <si>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</si>
  <si>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</si>
  <si>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</si>
  <si>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</si>
  <si>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</si>
  <si>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</si>
  <si>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</si>
  <si>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</si>
  <si>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</si>
  <si>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</si>
  <si>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</si>
  <si>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</si>
  <si>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</si>
  <si>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</si>
  <si>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</si>
  <si>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</si>
  <si>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</si>
  <si>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</si>
  <si>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</si>
  <si>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</si>
  <si>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</si>
  <si>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</si>
  <si>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</si>
  <si>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</si>
  <si>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</si>
  <si>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</si>
  <si>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</si>
  <si>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</si>
  <si>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</si>
  <si>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</si>
  <si>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</si>
  <si>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</si>
  <si>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</si>
  <si>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</si>
  <si>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</si>
  <si>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</si>
  <si>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</si>
  <si>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</si>
  <si>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</si>
  <si>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</si>
  <si>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</si>
  <si>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</si>
  <si>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</si>
  <si>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</si>
  <si>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</si>
  <si>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</si>
  <si>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</si>
  <si>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</si>
  <si>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</si>
  <si>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</si>
  <si>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</si>
  <si>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</si>
  <si>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</si>
  <si>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</si>
  <si>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</si>
  <si>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</si>
  <si>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</si>
  <si>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</si>
  <si>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</si>
  <si>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</si>
  <si>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</si>
  <si>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</si>
  <si>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</si>
  <si>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</si>
  <si>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</si>
  <si>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</si>
  <si>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</si>
  <si>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</si>
  <si>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</si>
  <si>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</si>
  <si>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</si>
  <si>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</si>
  <si>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</si>
  <si>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</si>
  <si>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</si>
  <si>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</si>
  <si>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</si>
  <si>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</si>
  <si>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</si>
  <si>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</si>
  <si>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</si>
  <si>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</si>
  <si>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</si>
  <si>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</si>
  <si>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</si>
  <si>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</si>
  <si>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</si>
  <si>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</si>
  <si>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</si>
  <si>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</si>
  <si>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</si>
  <si>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</si>
  <si>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</si>
  <si>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</si>
  <si>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</si>
  <si>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</si>
  <si>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</si>
  <si>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</si>
  <si>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</si>
  <si>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</si>
  <si>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</si>
  <si>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</si>
  <si>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</si>
  <si>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</si>
  <si>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</si>
  <si>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</si>
  <si>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</si>
  <si>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</si>
  <si>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</si>
  <si>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</si>
  <si>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</si>
  <si>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</si>
  <si>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</si>
  <si>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</si>
  <si>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</si>
  <si>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</si>
  <si>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</si>
  <si>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</si>
  <si>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</si>
  <si>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</si>
  <si>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</si>
  <si>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</si>
  <si>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</si>
  <si>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</si>
  <si>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</si>
  <si>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</si>
  <si>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</si>
  <si>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</si>
  <si>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</si>
  <si>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</si>
  <si>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</si>
  <si>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</si>
  <si>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</si>
  <si>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</si>
  <si>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</si>
  <si>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</si>
  <si>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</si>
  <si>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</si>
  <si>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</si>
  <si>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</si>
  <si>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</si>
  <si>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</si>
  <si>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</si>
  <si>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</si>
  <si>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</si>
  <si>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</si>
  <si>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</si>
  <si>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</si>
  <si>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</si>
  <si>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</si>
  <si>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</si>
  <si>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</si>
  <si>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</si>
  <si>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</si>
  <si>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</si>
  <si>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</si>
  <si>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</si>
  <si>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</si>
  <si>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</si>
  <si>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</si>
  <si>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</si>
  <si>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</si>
  <si>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</si>
  <si>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</si>
  <si>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</si>
  <si>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</si>
  <si>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</si>
  <si>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</si>
  <si>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</si>
  <si>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</si>
  <si>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</si>
  <si>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</si>
  <si>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</si>
  <si>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</si>
  <si>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</si>
  <si>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</si>
  <si>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</si>
  <si>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</si>
  <si>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</si>
  <si>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</si>
  <si>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</si>
  <si>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</si>
  <si>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</si>
  <si>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</si>
  <si>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</si>
  <si>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</si>
  <si>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</si>
  <si>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</si>
  <si>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</si>
  <si>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</si>
  <si>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</si>
  <si>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</si>
  <si>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</si>
  <si>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</si>
  <si>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</si>
  <si>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</si>
  <si>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</si>
  <si>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</si>
  <si>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</si>
  <si>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</si>
  <si>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</si>
  <si>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</si>
  <si>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</si>
  <si>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</si>
  <si>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</si>
  <si>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</si>
  <si>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</si>
  <si>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</si>
  <si>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</si>
  <si>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</si>
  <si>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</si>
  <si>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</si>
  <si>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</si>
  <si>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</si>
  <si>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</si>
  <si>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</si>
  <si>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</si>
  <si>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</si>
  <si>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</si>
  <si>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</si>
  <si>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</si>
  <si>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</si>
  <si>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</si>
  <si>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</si>
  <si>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</si>
  <si>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</si>
  <si>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</si>
  <si>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</si>
  <si>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</si>
  <si>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</si>
  <si>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</si>
  <si>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</si>
  <si>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</si>
  <si>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</si>
  <si>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</si>
  <si>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</si>
  <si>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</si>
  <si>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</si>
  <si>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</si>
  <si>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</si>
  <si>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</si>
  <si>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</si>
  <si>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</si>
  <si>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</si>
  <si>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</si>
  <si>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</si>
  <si>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</si>
  <si>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</si>
  <si>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</si>
  <si>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</si>
  <si>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</si>
  <si>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</si>
  <si>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</si>
  <si>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</si>
  <si>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</si>
  <si>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</si>
  <si>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</si>
  <si>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</si>
  <si>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</si>
  <si>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</si>
  <si>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</si>
  <si>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</si>
  <si>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</si>
  <si>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</si>
  <si>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</si>
  <si>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</si>
  <si>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</si>
  <si>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</si>
  <si>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</si>
  <si>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</si>
  <si>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</si>
  <si>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</si>
  <si>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</si>
  <si>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</si>
  <si>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</si>
  <si>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</si>
  <si>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</si>
  <si>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</si>
  <si>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</si>
  <si>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</si>
  <si>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</si>
  <si>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</si>
  <si>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</si>
  <si>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</si>
  <si>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</si>
  <si>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</si>
  <si>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</si>
  <si>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</si>
  <si>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</si>
  <si>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</si>
  <si>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</si>
  <si>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</si>
  <si>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</si>
  <si>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</si>
  <si>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</si>
  <si>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</si>
  <si>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</si>
  <si>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</si>
  <si>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</si>
  <si>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</si>
  <si>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</si>
  <si>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</si>
  <si>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</si>
  <si>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</si>
  <si>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</si>
  <si>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</si>
  <si>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</si>
  <si>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</si>
  <si>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</si>
  <si>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</si>
  <si>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</si>
  <si>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</si>
  <si>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</si>
  <si>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</si>
  <si>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</si>
  <si>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</si>
  <si>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</si>
  <si>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</si>
  <si>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</si>
  <si>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</si>
  <si>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</si>
  <si>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</si>
  <si>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</si>
  <si>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</si>
  <si>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</si>
  <si>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</si>
  <si>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</si>
  <si>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</si>
  <si>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</si>
  <si>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</si>
  <si>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</si>
  <si>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</si>
  <si>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</si>
  <si>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</si>
  <si>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</si>
  <si>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</si>
  <si>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</si>
  <si>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</si>
  <si>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</si>
  <si>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</si>
  <si>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</si>
  <si>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</si>
  <si>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</si>
  <si>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</si>
  <si>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</si>
  <si>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</si>
  <si>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</si>
  <si>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</si>
  <si>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</si>
  <si>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</si>
  <si>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</si>
  <si>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</si>
  <si>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</si>
  <si>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</si>
  <si>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</si>
  <si>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</si>
  <si>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</si>
  <si>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</si>
  <si>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</si>
  <si>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</si>
  <si>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</si>
  <si>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</si>
  <si>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</si>
  <si>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</si>
  <si>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</si>
  <si>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</si>
  <si>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</si>
  <si>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</si>
  <si>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</si>
  <si>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</si>
  <si>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</si>
  <si>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</si>
  <si>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</si>
  <si>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</si>
  <si>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</si>
  <si>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</si>
  <si>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</si>
  <si>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</si>
  <si>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</si>
  <si>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</si>
  <si>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</si>
  <si>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</si>
  <si>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</si>
  <si>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</si>
  <si>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</si>
  <si>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</si>
  <si>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</si>
  <si>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</si>
  <si>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</si>
  <si>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</si>
  <si>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</si>
  <si>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</si>
  <si>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</si>
  <si>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</si>
  <si>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</si>
  <si>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</si>
  <si>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</si>
  <si>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</si>
  <si>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</si>
  <si>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</si>
  <si>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</si>
  <si>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</si>
  <si>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</si>
  <si>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</si>
  <si>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</si>
  <si>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</si>
  <si>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</si>
  <si>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</si>
  <si>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</si>
  <si>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</si>
  <si>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</si>
  <si>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</si>
  <si>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</si>
  <si>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</si>
  <si>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</si>
  <si>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</si>
  <si>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</si>
  <si>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</si>
  <si>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</si>
  <si>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</si>
  <si>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</si>
  <si>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</si>
  <si>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</si>
  <si>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</si>
  <si>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</si>
  <si>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</si>
  <si>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</si>
  <si>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</si>
  <si>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</si>
  <si>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</si>
  <si>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</si>
  <si>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</si>
  <si>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</si>
  <si>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</si>
  <si>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</si>
  <si>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</si>
  <si>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</si>
  <si>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</si>
  <si>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</si>
  <si>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</si>
  <si>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</si>
  <si>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</si>
  <si>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</si>
  <si>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</si>
  <si>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</si>
  <si>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</si>
  <si>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</si>
  <si>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</si>
  <si>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</si>
  <si>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</si>
  <si>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</si>
  <si>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</si>
  <si>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</si>
  <si>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</si>
  <si>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</si>
  <si>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</si>
  <si>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</si>
  <si>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</si>
  <si>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</si>
  <si>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</si>
  <si>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</si>
  <si>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</si>
  <si>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</si>
  <si>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</si>
  <si>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</si>
  <si>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</si>
  <si>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</si>
  <si>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</si>
  <si>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</si>
  <si>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</si>
  <si>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</si>
  <si>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</si>
  <si>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</si>
  <si>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</si>
  <si>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</si>
  <si>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</si>
  <si>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</si>
  <si>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</si>
  <si>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</si>
  <si>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</si>
  <si>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</si>
  <si>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</si>
  <si>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</si>
  <si>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</si>
  <si>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</si>
  <si>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</si>
  <si>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</si>
  <si>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</si>
  <si>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</si>
  <si>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</si>
  <si>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</si>
  <si>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</si>
  <si>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</si>
  <si>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</si>
  <si>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</si>
  <si>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</si>
  <si>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</si>
  <si>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</si>
  <si>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</si>
  <si>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</si>
  <si>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</si>
  <si>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</si>
  <si>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</si>
  <si>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</si>
  <si>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</si>
  <si>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</si>
  <si>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</si>
  <si>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</si>
  <si>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</si>
  <si>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</si>
  <si>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</si>
  <si>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</si>
  <si>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</si>
  <si>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</si>
  <si>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</si>
  <si>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</si>
  <si>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</si>
  <si>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</si>
  <si>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</si>
  <si>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</si>
  <si>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</si>
  <si>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</si>
  <si>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</si>
  <si>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</si>
  <si>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</si>
  <si>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</si>
  <si>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</si>
  <si>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</si>
  <si>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</si>
  <si>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</si>
  <si>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</si>
  <si>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</si>
  <si>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</si>
  <si>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</si>
  <si>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</si>
  <si>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</si>
  <si>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</si>
  <si>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</si>
  <si>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</si>
  <si>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</si>
  <si>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</si>
  <si>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</si>
  <si>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</si>
  <si>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</si>
  <si>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</si>
  <si>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</si>
  <si>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</si>
  <si>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</si>
  <si>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</si>
  <si>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</si>
  <si>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</si>
  <si>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</si>
  <si>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</si>
  <si>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</si>
  <si>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</si>
  <si>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</si>
  <si>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</si>
  <si>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</si>
  <si>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</si>
  <si>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</si>
  <si>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</si>
  <si>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</si>
  <si>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</si>
  <si>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</si>
  <si>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</si>
  <si>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</si>
  <si>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</si>
  <si>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</si>
  <si>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</si>
  <si>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</si>
  <si>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</si>
  <si>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</si>
  <si>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</si>
  <si>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</si>
  <si>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</si>
  <si>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</si>
  <si>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</si>
  <si>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</si>
  <si>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</si>
  <si>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</si>
  <si>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</si>
  <si>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</si>
  <si>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</si>
  <si>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</si>
  <si>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</si>
  <si>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</si>
  <si>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</si>
  <si>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</si>
  <si>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</si>
  <si>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</si>
  <si>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</si>
  <si>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</si>
  <si>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</si>
  <si>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</si>
  <si>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</si>
  <si>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</si>
  <si>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</si>
  <si>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</si>
  <si>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</si>
  <si>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</si>
  <si>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</si>
  <si>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</si>
  <si>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</si>
  <si>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</si>
  <si>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</si>
  <si>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</si>
  <si>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</si>
  <si>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</si>
  <si>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</si>
  <si>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</si>
  <si>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</si>
  <si>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</si>
  <si>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</si>
  <si>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</si>
  <si>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</si>
  <si>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</si>
  <si>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</si>
  <si>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</si>
  <si>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</si>
  <si>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</si>
  <si>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</si>
  <si>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</si>
  <si>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</si>
  <si>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</si>
  <si>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</si>
  <si>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</si>
  <si>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</si>
  <si>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</si>
  <si>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</si>
  <si>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</si>
  <si>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</si>
  <si>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</si>
  <si>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</si>
  <si>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</si>
  <si>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</si>
  <si>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</si>
  <si>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</si>
  <si>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</si>
  <si>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</si>
  <si>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</si>
  <si>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</si>
  <si>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</si>
  <si>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</si>
  <si>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</si>
  <si>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</si>
  <si>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</si>
  <si>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</si>
  <si>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</si>
  <si>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</si>
  <si>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</si>
  <si>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</si>
  <si>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</si>
  <si>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</si>
  <si>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</si>
  <si>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</si>
  <si>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</si>
  <si>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</si>
  <si>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</si>
  <si>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</si>
  <si>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</si>
  <si>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</si>
  <si>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</si>
  <si>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</si>
  <si>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</si>
  <si>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</si>
  <si>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</si>
  <si>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</si>
  <si>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</si>
  <si>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</si>
  <si>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</si>
  <si>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</si>
  <si>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</si>
  <si>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</si>
  <si>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</si>
  <si>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</si>
  <si>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</si>
  <si>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</si>
  <si>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</si>
  <si>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</si>
  <si>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</si>
  <si>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</si>
  <si>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</si>
  <si>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</si>
  <si>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</si>
  <si>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</si>
  <si>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</si>
  <si>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</si>
  <si>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</si>
  <si>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</si>
  <si>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</si>
  <si>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</si>
  <si>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</si>
  <si>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</si>
  <si>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</si>
  <si>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</si>
  <si>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</si>
  <si>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</si>
  <si>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</si>
  <si>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</si>
  <si>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</si>
  <si>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</si>
  <si>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</si>
  <si>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</si>
  <si>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</si>
  <si>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</si>
  <si>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</si>
  <si>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</si>
  <si>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</si>
  <si>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</si>
  <si>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</si>
  <si>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</si>
  <si>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</si>
  <si>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</si>
  <si>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</si>
  <si>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</si>
  <si>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</si>
  <si>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</si>
  <si>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</si>
  <si>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</si>
  <si>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</si>
  <si>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</si>
  <si>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</si>
  <si>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</si>
  <si>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</si>
  <si>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</si>
  <si>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</si>
  <si>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</si>
  <si>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</si>
  <si>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</si>
  <si>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</si>
  <si>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</si>
  <si>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</si>
  <si>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</si>
  <si>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</si>
  <si>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</si>
  <si>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</si>
  <si>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</si>
  <si>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</si>
  <si>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</si>
  <si>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</si>
  <si>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</si>
  <si>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</si>
  <si>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</si>
  <si>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</si>
  <si>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</si>
  <si>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</si>
  <si>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</si>
  <si>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</si>
  <si>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</si>
  <si>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</si>
  <si>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</si>
  <si>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</si>
  <si>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</si>
  <si>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</si>
  <si>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</si>
  <si>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</si>
  <si>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</si>
  <si>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</si>
  <si>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</si>
  <si>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</si>
  <si>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</si>
  <si>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</si>
  <si>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</si>
  <si>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</si>
  <si>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</si>
  <si>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</si>
  <si>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</si>
  <si>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</si>
  <si>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</si>
  <si>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</si>
  <si>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</si>
  <si>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</si>
  <si>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</si>
  <si>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</si>
  <si>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</si>
  <si>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</si>
  <si>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</si>
  <si>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</si>
  <si>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</si>
  <si>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</si>
  <si>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</si>
  <si>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</si>
  <si>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</si>
  <si>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</si>
  <si>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</si>
  <si>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</si>
  <si>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</si>
  <si>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</si>
  <si>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</si>
  <si>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</si>
  <si>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</si>
  <si>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</si>
  <si>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</si>
  <si>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</si>
  <si>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</si>
  <si>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</si>
  <si>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</si>
  <si>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</si>
  <si>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</si>
  <si>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</si>
  <si>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</si>
  <si>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</si>
  <si>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</si>
  <si>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</si>
  <si>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</si>
  <si>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</si>
  <si>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</si>
  <si>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</si>
  <si>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</si>
  <si>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</si>
  <si>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</si>
  <si>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</si>
  <si>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</si>
  <si>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</si>
  <si>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</si>
  <si>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</si>
  <si>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</si>
  <si>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</si>
  <si>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</si>
  <si>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</si>
  <si>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</si>
  <si>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</si>
  <si>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</si>
  <si>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</si>
  <si>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</si>
  <si>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</si>
  <si>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</si>
  <si>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</si>
  <si>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</si>
  <si>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</si>
  <si>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</si>
  <si>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</si>
  <si>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</si>
  <si>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</si>
  <si>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</si>
  <si>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</si>
  <si>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</si>
  <si>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</si>
  <si>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</si>
  <si>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</si>
  <si>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</si>
  <si>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</si>
  <si>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</si>
  <si>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</si>
  <si>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</si>
  <si>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</si>
  <si>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</si>
  <si>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</si>
  <si>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</si>
  <si>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</si>
  <si>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</si>
  <si>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</si>
  <si>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</si>
  <si>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</si>
  <si>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</si>
  <si>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</si>
  <si>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</si>
  <si>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</si>
  <si>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</si>
  <si>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</si>
  <si>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</si>
  <si>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</si>
  <si>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</si>
  <si>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</si>
  <si>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</si>
  <si>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</si>
  <si>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</si>
  <si>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</si>
  <si>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</si>
  <si>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</si>
  <si>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</si>
  <si>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</si>
  <si>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</si>
  <si>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</si>
  <si>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</si>
  <si>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</si>
  <si>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</si>
  <si>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</si>
  <si>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</si>
  <si>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</si>
  <si>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</si>
  <si>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</si>
  <si>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</si>
  <si>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</si>
  <si>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</si>
  <si>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</si>
  <si>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</si>
  <si>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</si>
  <si>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</si>
  <si>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</si>
  <si>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</si>
  <si>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</si>
  <si>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</si>
  <si>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</si>
  <si>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</si>
  <si>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</si>
  <si>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</si>
  <si>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</si>
  <si>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</si>
  <si>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</si>
  <si>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</si>
  <si>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</si>
  <si>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</si>
  <si>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</si>
  <si>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</si>
  <si>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</si>
  <si>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</si>
  <si>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</si>
  <si>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</si>
  <si>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</si>
  <si>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</si>
  <si>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</si>
  <si>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</si>
  <si>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</si>
  <si>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</si>
  <si>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</si>
  <si>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</si>
  <si>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</si>
  <si>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</si>
  <si>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</si>
  <si>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</si>
  <si>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</si>
  <si>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</si>
  <si>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</si>
  <si>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</si>
  <si>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</si>
  <si>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</si>
  <si>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</si>
  <si>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</si>
  <si>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</si>
  <si>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</si>
  <si>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</si>
  <si>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</si>
  <si>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</si>
  <si>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</si>
  <si>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</si>
  <si>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</si>
  <si>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</si>
  <si>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</si>
  <si>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</si>
  <si>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</si>
  <si>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</si>
  <si>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</si>
  <si>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</si>
  <si>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</si>
  <si>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</si>
  <si>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</si>
  <si>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</si>
  <si>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</si>
  <si>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</si>
  <si>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</si>
  <si>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</si>
  <si>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</si>
  <si>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</si>
  <si>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</si>
  <si>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</si>
  <si>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</si>
  <si>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</si>
  <si>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</si>
  <si>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</si>
  <si>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</si>
  <si>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</si>
  <si>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</si>
  <si>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</si>
  <si>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</si>
  <si>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</si>
  <si>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</si>
  <si>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</si>
  <si>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</si>
  <si>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</si>
  <si>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</si>
  <si>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</si>
  <si>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</si>
  <si>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</si>
  <si>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</si>
  <si>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</si>
  <si>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</si>
  <si>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</si>
  <si>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</si>
  <si>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</si>
  <si>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</si>
  <si>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</si>
  <si>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</si>
  <si>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</si>
  <si>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</si>
  <si>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</si>
  <si>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</si>
  <si>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</si>
  <si>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</si>
  <si>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</si>
  <si>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</si>
  <si>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</si>
  <si>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</si>
  <si>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</si>
  <si>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</si>
  <si>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</si>
  <si>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</si>
  <si>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</si>
  <si>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</si>
  <si>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</si>
  <si>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</si>
  <si>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</si>
  <si>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</si>
  <si>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</si>
  <si>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</si>
  <si>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</si>
  <si>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</si>
  <si>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</si>
  <si>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</si>
  <si>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</si>
  <si>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</si>
  <si>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</si>
  <si>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</si>
  <si>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</si>
  <si>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</si>
  <si>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</si>
  <si>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</si>
  <si>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</si>
  <si>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</si>
  <si>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</si>
  <si>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</si>
  <si>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</si>
  <si>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</si>
  <si>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</si>
  <si>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</si>
  <si>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</si>
  <si>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</si>
  <si>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</si>
  <si>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</si>
  <si>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</si>
  <si>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</si>
  <si>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</si>
  <si>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</si>
  <si>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</si>
  <si>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</si>
  <si>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</si>
  <si>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</si>
  <si>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</si>
  <si>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</si>
  <si>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</si>
  <si>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</si>
  <si>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</si>
  <si>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</si>
  <si>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</si>
  <si>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</si>
  <si>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</si>
  <si>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</si>
  <si>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</si>
  <si>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</si>
  <si>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</si>
  <si>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</si>
  <si>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</si>
  <si>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</si>
  <si>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</si>
  <si>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</si>
  <si>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</si>
  <si>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</si>
  <si>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</si>
  <si>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</si>
  <si>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</si>
  <si>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</si>
  <si>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</si>
  <si>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</si>
  <si>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</si>
  <si>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</si>
  <si>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</si>
  <si>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</si>
  <si>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</si>
  <si>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</si>
  <si>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</si>
  <si>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</si>
  <si>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</si>
  <si>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</si>
  <si>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</si>
  <si>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</si>
  <si>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</si>
  <si>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</si>
  <si>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</si>
  <si>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</si>
  <si>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</si>
  <si>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</si>
  <si>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</si>
  <si>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</si>
  <si>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</si>
  <si>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</si>
  <si>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</si>
  <si>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</si>
  <si>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</si>
  <si>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</si>
  <si>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</si>
  <si>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</si>
  <si>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</si>
  <si>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</si>
  <si>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</si>
  <si>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</si>
  <si>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</si>
  <si>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</si>
  <si>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</si>
  <si>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</si>
  <si>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</si>
  <si>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</si>
  <si>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</si>
  <si>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</si>
  <si>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</si>
  <si>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</si>
  <si>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</si>
  <si>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</si>
  <si>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</si>
  <si>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</si>
  <si>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</si>
  <si>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</si>
  <si>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</si>
  <si>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</si>
  <si>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</si>
  <si>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</si>
  <si>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</si>
  <si>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</si>
  <si>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</si>
  <si>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</si>
  <si>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</si>
  <si>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</si>
  <si>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</si>
  <si>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</si>
  <si>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</si>
  <si>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</si>
  <si>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</si>
  <si>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</si>
  <si>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</si>
  <si>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</si>
  <si>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</si>
  <si>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</si>
  <si>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</si>
  <si>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</si>
  <si>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</si>
  <si>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</si>
  <si>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</si>
  <si>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</si>
  <si>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</si>
  <si>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</si>
  <si>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</si>
  <si>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</si>
  <si>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</si>
  <si>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</si>
  <si>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</si>
  <si>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</si>
  <si>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</si>
  <si>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</si>
  <si>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</si>
  <si>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</si>
  <si>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</si>
  <si>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</si>
  <si>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</si>
  <si>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</si>
  <si>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</si>
  <si>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</si>
  <si>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</si>
  <si>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</si>
  <si>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</si>
  <si>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</si>
  <si>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</si>
  <si>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</si>
  <si>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</si>
  <si>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</si>
  <si>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</si>
  <si>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</si>
  <si>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</si>
  <si>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</si>
  <si>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</si>
  <si>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</si>
  <si>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</si>
  <si>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</si>
  <si>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</si>
  <si>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</si>
  <si>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</si>
  <si>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</si>
  <si>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</si>
  <si>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</si>
  <si>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</si>
  <si>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</si>
  <si>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</si>
  <si>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</si>
  <si>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</si>
  <si>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</si>
  <si>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</si>
  <si>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</si>
  <si>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</si>
  <si>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</si>
  <si>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</si>
  <si>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</si>
  <si>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</si>
  <si>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</si>
  <si>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</si>
  <si>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</si>
  <si>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</si>
  <si>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</si>
  <si>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</si>
  <si>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</si>
  <si>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</si>
  <si>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</si>
  <si>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</si>
  <si>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</si>
  <si>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</si>
  <si>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</si>
  <si>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</si>
  <si>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</si>
  <si>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</si>
  <si>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</si>
  <si>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</si>
  <si>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</si>
  <si>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</si>
  <si>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</si>
  <si>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</si>
  <si>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</si>
  <si>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</si>
  <si>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</si>
  <si>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</si>
  <si>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</si>
  <si>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</si>
  <si>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</si>
  <si>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</si>
  <si>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</si>
  <si>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</si>
  <si>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</si>
  <si>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</si>
  <si>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</si>
  <si>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</si>
  <si>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</si>
  <si>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</si>
  <si>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</si>
  <si>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</si>
  <si>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</si>
  <si>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</si>
  <si>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</si>
  <si>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</si>
  <si>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</si>
  <si>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</si>
  <si>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</si>
  <si>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</si>
  <si>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</si>
  <si>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</si>
  <si>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</si>
  <si>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</si>
  <si>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</si>
  <si>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</si>
  <si>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</si>
  <si>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</si>
  <si>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</si>
  <si>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</si>
  <si>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</si>
  <si>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</si>
  <si>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</si>
  <si>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</si>
  <si>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</si>
  <si>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</si>
  <si>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</si>
  <si>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</si>
  <si>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</si>
  <si>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</si>
  <si>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</si>
  <si>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</si>
  <si>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</si>
  <si>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</si>
  <si>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</si>
  <si>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</si>
  <si>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</si>
  <si>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</si>
  <si>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</si>
  <si>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</si>
  <si>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</si>
  <si>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</si>
  <si>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</si>
  <si>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</si>
  <si>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</si>
  <si>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</si>
  <si>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</si>
  <si>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</si>
  <si>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</si>
  <si>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</si>
  <si>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</si>
  <si>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</si>
  <si>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</si>
  <si>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</si>
  <si>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</si>
  <si>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</si>
  <si>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</si>
  <si>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</si>
  <si>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</si>
  <si>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</si>
  <si>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</si>
  <si>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</si>
  <si>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</si>
  <si>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</si>
  <si>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</si>
  <si>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</si>
  <si>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</si>
  <si>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</si>
  <si>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</si>
  <si>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</si>
  <si>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</si>
  <si>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</si>
  <si>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</si>
  <si>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</si>
  <si>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</si>
  <si>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</si>
  <si>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</si>
  <si>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</si>
  <si>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</si>
  <si>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</si>
  <si>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</si>
  <si>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</si>
  <si>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</si>
  <si>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</si>
  <si>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</si>
  <si>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</si>
  <si>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</si>
  <si>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</si>
  <si>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</si>
  <si>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</si>
  <si>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</si>
  <si>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</si>
  <si>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</si>
  <si>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</si>
  <si>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</si>
  <si>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</si>
  <si>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</si>
  <si>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</si>
  <si>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</si>
  <si>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</si>
  <si>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</si>
  <si>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</si>
  <si>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</si>
  <si>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</si>
  <si>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</si>
  <si>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</si>
  <si>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</si>
  <si>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</si>
  <si>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</si>
  <si>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</si>
  <si>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</si>
  <si>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</si>
  <si>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</si>
  <si>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</si>
  <si>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</si>
  <si>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</si>
  <si>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</si>
  <si>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</si>
  <si>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</si>
  <si>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</si>
  <si>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</si>
  <si>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</si>
  <si>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</si>
  <si>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</si>
  <si>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</si>
  <si>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</si>
  <si>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</si>
  <si>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</si>
  <si>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</si>
  <si>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</si>
  <si>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</si>
  <si>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</si>
  <si>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</si>
  <si>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</si>
  <si>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</si>
  <si>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</si>
  <si>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</si>
  <si>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</si>
  <si>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</si>
  <si>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</si>
  <si>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</si>
  <si>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</si>
  <si>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</si>
  <si>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</si>
  <si>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</si>
  <si>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</si>
  <si>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</si>
  <si>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</si>
  <si>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</si>
  <si>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</si>
  <si>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</si>
  <si>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</si>
  <si>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</si>
  <si>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</si>
  <si>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</si>
  <si>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</si>
  <si>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</si>
  <si>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</si>
  <si>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</si>
  <si>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</si>
  <si>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</si>
  <si>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</si>
  <si>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</si>
  <si>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</si>
  <si>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</si>
  <si>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</si>
  <si>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</si>
  <si>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</si>
  <si>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</si>
  <si>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</si>
  <si>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</si>
  <si>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</si>
  <si>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</si>
  <si>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</si>
  <si>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</si>
  <si>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</si>
  <si>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</si>
  <si>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</si>
  <si>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</si>
  <si>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</si>
  <si>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</si>
  <si>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</si>
  <si>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</si>
  <si>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</si>
  <si>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</si>
  <si>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</si>
  <si>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</si>
  <si>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</si>
  <si>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</si>
  <si>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</si>
  <si>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</si>
  <si>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</si>
  <si>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</si>
  <si>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</si>
  <si>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</si>
  <si>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</si>
  <si>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</si>
  <si>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</si>
  <si>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</si>
  <si>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</si>
  <si>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</si>
  <si>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</si>
  <si>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</si>
  <si>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</si>
  <si>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</si>
  <si>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</si>
  <si>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</si>
  <si>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</si>
  <si>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</si>
  <si>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</si>
  <si>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</si>
  <si>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</si>
  <si>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</si>
  <si>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</si>
  <si>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</si>
  <si>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</si>
  <si>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</si>
  <si>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</si>
  <si>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</si>
  <si>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</si>
  <si>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</si>
  <si>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</si>
  <si>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</si>
  <si>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</si>
  <si>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</si>
  <si>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</si>
  <si>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</si>
  <si>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</si>
  <si>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</si>
  <si>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</si>
  <si>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</si>
  <si>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</si>
  <si>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</si>
  <si>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</si>
  <si>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</si>
  <si>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</si>
  <si>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</si>
  <si>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</si>
  <si>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</si>
  <si>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</si>
  <si>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</si>
  <si>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</si>
  <si>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</si>
  <si>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</si>
  <si>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</si>
  <si>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</si>
  <si>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</si>
  <si>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</si>
  <si>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</si>
  <si>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</si>
  <si>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</si>
  <si>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</si>
  <si>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</si>
  <si>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</si>
  <si>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</si>
  <si>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</si>
  <si>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</si>
  <si>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</si>
  <si>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</si>
  <si>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</si>
  <si>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</si>
  <si>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</si>
  <si>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</si>
  <si>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</si>
  <si>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</si>
  <si>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</si>
  <si>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</si>
  <si>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</si>
  <si>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</si>
  <si>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</si>
  <si>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</si>
  <si>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</si>
  <si>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</si>
  <si>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</si>
  <si>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</si>
  <si>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</si>
  <si>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</si>
  <si>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</si>
  <si>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</si>
  <si>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</si>
  <si>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</si>
  <si>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</si>
  <si>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</si>
  <si>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</si>
  <si>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</si>
  <si>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</si>
  <si>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</si>
  <si>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</si>
  <si>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</si>
  <si>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</si>
  <si>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</si>
  <si>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</si>
  <si>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</si>
  <si>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</si>
  <si>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</si>
  <si>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</si>
  <si>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</si>
  <si>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</si>
  <si>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</si>
  <si>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</si>
  <si>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</si>
  <si>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</si>
  <si>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</si>
  <si>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</si>
  <si>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</si>
  <si>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</si>
  <si>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</si>
  <si>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</si>
  <si>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</si>
  <si>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</si>
  <si>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</si>
  <si>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</si>
  <si>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</si>
  <si>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</si>
  <si>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</si>
  <si>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</si>
  <si>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</si>
  <si>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</si>
  <si>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</si>
  <si>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</si>
  <si>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</si>
  <si>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</si>
  <si>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</si>
  <si>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</si>
  <si>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</si>
  <si>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</si>
  <si>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</si>
  <si>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</si>
  <si>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</si>
  <si>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</si>
  <si>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</si>
  <si>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</si>
  <si>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</si>
  <si>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</si>
  <si>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</si>
  <si>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</si>
  <si>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</si>
  <si>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</si>
  <si>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</si>
  <si>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</si>
  <si>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</si>
  <si>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</si>
  <si>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</si>
  <si>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</si>
  <si>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</si>
  <si>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</si>
  <si>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</si>
  <si>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</si>
  <si>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</si>
  <si>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</si>
  <si>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</si>
  <si>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</si>
  <si>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</si>
  <si>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</si>
  <si>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</si>
  <si>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</si>
  <si>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</si>
  <si>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</si>
  <si>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</si>
  <si>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</si>
  <si>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</si>
  <si>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</si>
  <si>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</si>
  <si>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</si>
  <si>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</si>
  <si>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</si>
  <si>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</si>
  <si>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</si>
  <si>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</si>
  <si>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</si>
  <si>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</si>
  <si>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</si>
  <si>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</si>
  <si>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</si>
  <si>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</si>
  <si>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</si>
  <si>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</si>
  <si>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</si>
  <si>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</si>
  <si>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</si>
  <si>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</si>
  <si>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</si>
  <si>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</si>
  <si>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</si>
  <si>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</si>
  <si>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</si>
  <si>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</si>
  <si>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</si>
  <si>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</si>
  <si>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</si>
  <si>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</si>
  <si>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</si>
  <si>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</si>
  <si>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</si>
  <si>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</si>
  <si>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</si>
  <si>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</si>
  <si>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</si>
  <si>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</si>
  <si>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</si>
  <si>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</si>
  <si>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</si>
  <si>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</si>
  <si>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</si>
  <si>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</si>
  <si>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</si>
  <si>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</si>
  <si>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</si>
  <si>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</si>
  <si>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</si>
  <si>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</si>
  <si>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</si>
  <si>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</si>
  <si>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</si>
  <si>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</si>
  <si>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</si>
  <si>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</si>
  <si>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</si>
  <si>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</si>
  <si>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</si>
  <si>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</si>
  <si>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</si>
  <si>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</si>
  <si>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</si>
  <si>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</si>
  <si>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</si>
  <si>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</si>
  <si>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</si>
  <si>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</si>
  <si>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</si>
  <si>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</si>
  <si>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</si>
  <si>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</si>
  <si>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</si>
  <si>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</si>
  <si>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</si>
  <si>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</si>
  <si>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</si>
  <si>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</si>
  <si>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</si>
  <si>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</si>
  <si>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</si>
  <si>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</si>
  <si>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</si>
  <si>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</si>
  <si>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</si>
  <si>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</si>
  <si>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</si>
  <si>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</si>
  <si>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</si>
  <si>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</si>
  <si>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</si>
  <si>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</si>
  <si>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</si>
  <si>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</si>
  <si>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</si>
  <si>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</si>
  <si>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</si>
  <si>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</si>
  <si>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</si>
  <si>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</si>
  <si>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</si>
  <si>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</si>
  <si>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</si>
  <si>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</si>
  <si>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</si>
  <si>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</si>
  <si>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</si>
  <si>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</si>
  <si>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</si>
  <si>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</si>
  <si>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</si>
  <si>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</si>
  <si>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</si>
  <si>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</si>
  <si>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</si>
  <si>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</si>
  <si>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</si>
  <si>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</si>
  <si>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</si>
  <si>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</si>
  <si>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</si>
  <si>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</si>
  <si>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</si>
  <si>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</si>
  <si>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</si>
  <si>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</si>
  <si>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</si>
  <si>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</si>
  <si>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</si>
  <si>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</si>
  <si>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</si>
  <si>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</si>
  <si>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</si>
  <si>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</si>
  <si>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</si>
  <si>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</si>
  <si>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</si>
  <si>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</si>
  <si>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</si>
  <si>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</si>
  <si>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</si>
  <si>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</si>
  <si>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</si>
  <si>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</si>
  <si>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</si>
  <si>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</si>
  <si>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</si>
  <si>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</si>
  <si>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</si>
  <si>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</si>
  <si>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</si>
  <si>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</si>
  <si>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</si>
  <si>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</si>
  <si>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</si>
  <si>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</si>
  <si>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</si>
  <si>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</si>
  <si>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</si>
  <si>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</si>
  <si>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</si>
  <si>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</si>
  <si>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</si>
  <si>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</si>
  <si>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</si>
  <si>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</si>
  <si>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</si>
  <si>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</si>
  <si>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</si>
  <si>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</si>
  <si>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</si>
  <si>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</si>
  <si>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</si>
  <si>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</si>
  <si>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</si>
  <si>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</si>
  <si>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</si>
  <si>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</si>
  <si>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</si>
  <si>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</si>
  <si>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</si>
  <si>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</si>
  <si>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</si>
  <si>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</si>
  <si>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</si>
  <si>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</si>
  <si>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</si>
  <si>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</si>
  <si>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</si>
  <si>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</si>
  <si>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</si>
  <si>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</si>
  <si>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</si>
  <si>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</si>
  <si>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</si>
  <si>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</si>
  <si>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</si>
  <si>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</si>
  <si>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</si>
  <si>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</si>
  <si>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</si>
  <si>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</si>
  <si>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</si>
  <si>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</si>
  <si>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</si>
  <si>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</si>
  <si>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</si>
  <si>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</si>
  <si>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</si>
  <si>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</si>
  <si>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</si>
  <si>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</si>
  <si>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</si>
  <si>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</si>
  <si>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</si>
  <si>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</si>
  <si>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</si>
  <si>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</si>
  <si>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</si>
  <si>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</si>
  <si>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</si>
  <si>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</si>
  <si>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</si>
  <si>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</si>
  <si>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</si>
  <si>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</si>
  <si>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</si>
  <si>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</si>
  <si>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</si>
  <si>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</si>
  <si>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</si>
  <si>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</si>
  <si>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</si>
  <si>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</si>
  <si>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</si>
  <si>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</si>
  <si>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</si>
  <si>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</si>
  <si>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</si>
  <si>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</si>
  <si>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</si>
  <si>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</si>
  <si>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</si>
  <si>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</si>
  <si>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</si>
  <si>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</si>
  <si>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</si>
  <si>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</si>
  <si>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</si>
  <si>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</si>
  <si>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</si>
  <si>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</si>
  <si>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</si>
  <si>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</si>
  <si>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</si>
  <si>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</si>
  <si>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</si>
  <si>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</si>
  <si>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</si>
  <si>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</si>
  <si>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</si>
  <si>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</si>
  <si>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</si>
  <si>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</si>
  <si>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</si>
  <si>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</si>
  <si>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</si>
  <si>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</si>
  <si>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</si>
  <si>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</si>
  <si>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</si>
  <si>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</si>
  <si>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</si>
  <si>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</si>
  <si>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</si>
  <si>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</si>
  <si>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</si>
  <si>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</si>
  <si>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</si>
  <si>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</si>
  <si>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</si>
  <si>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</si>
  <si>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</si>
  <si>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</si>
  <si>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</si>
  <si>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</si>
  <si>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</si>
  <si>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</si>
  <si>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</si>
  <si>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</si>
  <si>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</si>
  <si>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</si>
  <si>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</si>
  <si>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</si>
  <si>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</si>
  <si>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</si>
  <si>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</si>
  <si>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</si>
  <si>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</si>
  <si>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</si>
  <si>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</si>
  <si>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</si>
  <si>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</si>
  <si>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</si>
  <si>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</si>
  <si>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</si>
  <si>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</si>
  <si>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</si>
  <si>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</si>
  <si>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</si>
  <si>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</si>
  <si>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</si>
  <si>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</si>
  <si>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</si>
  <si>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</si>
  <si>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</si>
  <si>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</si>
  <si>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</si>
  <si>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</si>
  <si>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</si>
  <si>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</si>
  <si>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</si>
  <si>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</si>
  <si>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</si>
  <si>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</si>
  <si>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</si>
  <si>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</si>
  <si>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</si>
  <si>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</si>
  <si>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</si>
  <si>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</si>
  <si>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</si>
  <si>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</si>
  <si>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</si>
  <si>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</si>
  <si>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</si>
  <si>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</si>
  <si>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</si>
  <si>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</si>
  <si>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</si>
  <si>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</si>
  <si>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</si>
  <si>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</si>
  <si>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</si>
  <si>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</si>
  <si>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</si>
  <si>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</si>
  <si>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</si>
  <si>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</si>
  <si>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</si>
  <si>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</si>
  <si>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</si>
  <si>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</si>
  <si>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</si>
  <si>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</si>
  <si>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</si>
  <si>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</si>
  <si>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</si>
  <si>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</si>
  <si>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</si>
  <si>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</si>
  <si>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</si>
  <si>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</si>
  <si>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</si>
  <si>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</si>
  <si>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</si>
  <si>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</si>
  <si>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</si>
  <si>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</si>
  <si>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</si>
  <si>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</si>
  <si>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</si>
  <si>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</si>
  <si>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</si>
  <si>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</si>
  <si>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</si>
  <si>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</si>
  <si>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</si>
  <si>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</si>
  <si>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</si>
  <si>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</si>
  <si>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</si>
  <si>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</si>
  <si>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</si>
  <si>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</si>
  <si>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</si>
  <si>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</si>
  <si>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</si>
  <si>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</si>
  <si>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</si>
  <si>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</si>
  <si>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</si>
  <si>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</si>
  <si>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</si>
  <si>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</si>
  <si>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</si>
  <si>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</si>
  <si>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</si>
  <si>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</si>
  <si>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</si>
  <si>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</si>
  <si>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</si>
  <si>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</si>
  <si>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</si>
  <si>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</si>
  <si>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</si>
  <si>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</si>
  <si>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</si>
  <si>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</si>
  <si>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</si>
  <si>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</si>
  <si>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</si>
  <si>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</si>
  <si>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</si>
  <si>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</si>
  <si>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</si>
  <si>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</si>
  <si>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</si>
  <si>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</si>
  <si>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</si>
  <si>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</si>
  <si>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</si>
  <si>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</si>
  <si>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</si>
  <si>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</si>
  <si>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</si>
  <si>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</si>
  <si>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</si>
  <si>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</si>
  <si>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</si>
  <si>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</si>
  <si>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</si>
  <si>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</si>
  <si>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</si>
  <si>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</si>
  <si>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</si>
  <si>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</si>
  <si>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</si>
  <si>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</si>
  <si>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</si>
  <si>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</si>
  <si>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</si>
  <si>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</si>
  <si>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</si>
  <si>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</si>
  <si>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</si>
  <si>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</si>
  <si>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</si>
  <si>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</si>
  <si>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</si>
  <si>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</si>
  <si>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</si>
  <si>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</si>
  <si>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</si>
  <si>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</si>
  <si>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</si>
  <si>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</si>
  <si>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</si>
  <si>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</si>
  <si>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</si>
  <si>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</si>
  <si>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</si>
  <si>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</si>
  <si>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</si>
  <si>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</si>
  <si>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</si>
  <si>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</si>
  <si>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</si>
  <si>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</si>
  <si>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</si>
  <si>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</si>
  <si>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</si>
  <si>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</si>
  <si>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</si>
  <si>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</si>
  <si>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</si>
  <si>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</si>
  <si>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</si>
  <si>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</si>
  <si>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</si>
  <si>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</si>
  <si>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</si>
  <si>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</si>
  <si>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</si>
  <si>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</si>
  <si>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</si>
  <si>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</si>
  <si>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</si>
  <si>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</si>
  <si>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</si>
  <si>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</si>
  <si>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</si>
  <si>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</si>
  <si>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</si>
  <si>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</si>
  <si>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</si>
  <si>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</si>
  <si>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</si>
  <si>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</si>
  <si>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</si>
  <si>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</si>
  <si>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</si>
  <si>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</si>
  <si>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</si>
  <si>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</si>
  <si>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</si>
  <si>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</si>
  <si>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</si>
  <si>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</si>
  <si>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</si>
  <si>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</si>
  <si>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</si>
  <si>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</si>
  <si>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</si>
  <si>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</si>
  <si>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</si>
  <si>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</si>
  <si>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</si>
  <si>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</si>
  <si>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</si>
  <si>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</si>
  <si>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</si>
  <si>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</si>
  <si>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</si>
  <si>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</si>
  <si>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</si>
  <si>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</si>
  <si>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</si>
  <si>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</si>
  <si>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</si>
  <si>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</si>
  <si>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</si>
  <si>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</si>
  <si>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</si>
  <si>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</si>
  <si>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</si>
  <si>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</si>
  <si>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</si>
  <si>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</si>
  <si>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</si>
  <si>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</si>
  <si>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</si>
  <si>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</si>
  <si>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</si>
  <si>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</si>
  <si>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</si>
  <si>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</si>
  <si>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</si>
  <si>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</si>
  <si>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</si>
  <si>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</si>
  <si>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</si>
  <si>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</si>
  <si>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</si>
  <si>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</si>
  <si>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</si>
  <si>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</si>
  <si>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</si>
  <si>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</si>
  <si>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</si>
  <si>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</si>
  <si>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</si>
  <si>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</si>
  <si>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</si>
  <si>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</si>
  <si>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</si>
  <si>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</si>
  <si>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</si>
  <si>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</si>
  <si>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</si>
  <si>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</si>
  <si>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</si>
  <si>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</si>
  <si>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</si>
  <si>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</si>
  <si>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</si>
  <si>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</si>
  <si>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</si>
  <si>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</si>
  <si>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</si>
  <si>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</si>
  <si>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</si>
  <si>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</si>
  <si>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</si>
  <si>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</si>
  <si>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</si>
  <si>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</si>
  <si>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</si>
  <si>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</si>
  <si>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</si>
  <si>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</si>
  <si>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</si>
  <si>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</si>
  <si>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</si>
  <si>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</si>
  <si>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</si>
  <si>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</si>
  <si>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</si>
  <si>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</si>
  <si>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</si>
  <si>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</si>
  <si>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</si>
  <si>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</si>
  <si>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</si>
  <si>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</si>
  <si>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</si>
  <si>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</si>
  <si>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</si>
  <si>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</si>
  <si>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</si>
  <si>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</si>
  <si>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</si>
  <si>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</si>
  <si>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</si>
  <si>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</si>
  <si>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</si>
  <si>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</si>
  <si>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</si>
  <si>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</si>
  <si>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</si>
  <si>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</si>
  <si>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</si>
  <si>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</si>
  <si>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</si>
  <si>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</si>
  <si>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</si>
  <si>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</si>
  <si>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</si>
  <si>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</si>
  <si>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</si>
  <si>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</si>
  <si>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</si>
  <si>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</si>
  <si>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</si>
  <si>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</si>
  <si>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</si>
  <si>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</si>
  <si>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</si>
  <si>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</si>
  <si>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</si>
  <si>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</si>
  <si>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</si>
  <si>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</si>
  <si>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</si>
  <si>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</si>
  <si>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</si>
  <si>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</si>
  <si>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</si>
  <si>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</si>
  <si>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</si>
  <si>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</si>
  <si>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</si>
  <si>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</si>
  <si>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</si>
  <si>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</si>
  <si>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</si>
  <si>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</si>
  <si>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</si>
  <si>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</si>
  <si>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</si>
  <si>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</si>
  <si>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</si>
  <si>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</si>
  <si>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</si>
  <si>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</si>
  <si>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</si>
  <si>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</si>
  <si>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</si>
  <si>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</si>
  <si>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</si>
  <si>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</si>
  <si>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</si>
  <si>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</si>
  <si>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</si>
  <si>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</si>
  <si>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</si>
  <si>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</si>
  <si>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</si>
  <si>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</si>
  <si>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</si>
  <si>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</si>
  <si>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</si>
  <si>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</si>
  <si>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</si>
  <si>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</si>
  <si>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</si>
  <si>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</si>
  <si>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</si>
  <si>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</si>
  <si>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</si>
  <si>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</si>
  <si>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</si>
  <si>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</si>
  <si>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</si>
  <si>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</si>
  <si>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</si>
  <si>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</si>
  <si>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</si>
  <si>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</si>
  <si>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</si>
  <si>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</si>
  <si>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</si>
  <si>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</si>
  <si>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</si>
  <si>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</si>
  <si>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</si>
  <si>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</si>
  <si>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</si>
  <si>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</si>
  <si>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</si>
  <si>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</si>
  <si>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</si>
  <si>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</si>
  <si>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</si>
  <si>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</si>
  <si>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</si>
  <si>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</si>
  <si>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</si>
  <si>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</si>
  <si>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</si>
  <si>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</si>
  <si>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</si>
  <si>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</si>
  <si>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</si>
  <si>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</si>
  <si>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</si>
  <si>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</si>
  <si>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</si>
  <si>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</si>
  <si>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</si>
  <si>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</si>
  <si>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</si>
  <si>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</si>
  <si>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</si>
  <si>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</si>
  <si>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</si>
  <si>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</si>
  <si>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</si>
  <si>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</si>
  <si>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</si>
  <si>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</si>
  <si>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</si>
  <si>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</si>
  <si>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</si>
  <si>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</si>
  <si>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</si>
  <si>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</si>
  <si>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</si>
  <si>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</si>
  <si>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</si>
  <si>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</si>
  <si>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</si>
  <si>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</si>
  <si>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</si>
  <si>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</si>
  <si>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</si>
  <si>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</si>
  <si>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</si>
  <si>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</si>
  <si>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</si>
  <si>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</si>
  <si>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</si>
  <si>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</si>
  <si>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</si>
  <si>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</si>
  <si>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</si>
  <si>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</si>
  <si>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</si>
  <si>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</si>
  <si>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</si>
  <si>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</si>
  <si>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</si>
  <si>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</si>
  <si>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</si>
  <si>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</si>
  <si>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</si>
  <si>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</si>
  <si>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</si>
  <si>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</si>
  <si>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</si>
  <si>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</si>
  <si>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</si>
  <si>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</si>
  <si>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</si>
  <si>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</si>
  <si>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</si>
  <si>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</si>
  <si>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</si>
  <si>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</si>
  <si>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</si>
  <si>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</si>
  <si>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</si>
  <si>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</si>
  <si>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</si>
  <si>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</si>
  <si>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</si>
  <si>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</si>
  <si>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</si>
  <si>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</si>
  <si>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</si>
  <si>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</si>
  <si>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</si>
  <si>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</si>
  <si>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</si>
  <si>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</si>
  <si>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</si>
  <si>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</si>
  <si>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</si>
  <si>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</si>
  <si>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</si>
  <si>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</si>
  <si>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</si>
  <si>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</si>
  <si>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</si>
  <si>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</si>
  <si>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</si>
  <si>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</si>
  <si>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</si>
  <si>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</si>
  <si>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</si>
  <si>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</si>
  <si>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</si>
  <si>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</si>
  <si>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</si>
  <si>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</si>
  <si>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</si>
  <si>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</si>
  <si>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</si>
  <si>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</si>
  <si>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</si>
  <si>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</si>
  <si>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</si>
  <si>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</si>
  <si>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</si>
  <si>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</si>
  <si>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</si>
  <si>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</si>
  <si>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</si>
  <si>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</si>
  <si>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</si>
  <si>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</si>
  <si>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</si>
  <si>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</si>
  <si>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</si>
  <si>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</si>
  <si>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</si>
  <si>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</si>
  <si>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</si>
  <si>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</si>
  <si>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</si>
  <si>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</si>
  <si>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</si>
  <si>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</si>
  <si>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</si>
  <si>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</si>
  <si>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</si>
  <si>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</si>
  <si>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</si>
  <si>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</si>
  <si>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</si>
  <si>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</si>
  <si>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</si>
  <si>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</si>
  <si>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</si>
  <si>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</si>
  <si>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</si>
  <si>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</si>
  <si>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</si>
  <si>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</si>
  <si>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</si>
  <si>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</si>
  <si>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</si>
  <si>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</si>
  <si>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</si>
  <si>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</si>
  <si>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</si>
  <si>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</si>
  <si>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</si>
  <si>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</si>
  <si>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</si>
  <si>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</si>
  <si>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</si>
  <si>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</si>
  <si>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</si>
  <si>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</si>
  <si>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</si>
  <si>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</si>
  <si>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</si>
  <si>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</si>
  <si>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</si>
  <si>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</si>
  <si>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</si>
  <si>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</si>
  <si>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</si>
  <si>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</si>
  <si>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</si>
  <si>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</si>
  <si>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</si>
  <si>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</si>
  <si>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</si>
  <si>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</si>
  <si>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</si>
  <si>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</si>
  <si>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</si>
  <si>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</si>
  <si>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</si>
  <si>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</si>
  <si>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</si>
  <si>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</si>
  <si>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</si>
  <si>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</si>
  <si>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</si>
  <si>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</si>
  <si>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</si>
  <si>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</si>
  <si>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</si>
  <si>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</si>
  <si>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</si>
  <si>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</si>
  <si>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</si>
  <si>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</si>
  <si>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</si>
  <si>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</si>
  <si>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</si>
  <si>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</si>
  <si>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</si>
  <si>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</si>
  <si>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</si>
  <si>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</si>
  <si>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</si>
  <si>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</si>
  <si>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</si>
  <si>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</si>
  <si>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</si>
  <si>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</si>
  <si>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</si>
  <si>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</si>
  <si>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</si>
  <si>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</si>
  <si>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</si>
  <si>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</si>
  <si>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</si>
  <si>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</si>
  <si>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</si>
  <si>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</si>
  <si>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</si>
  <si>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</si>
  <si>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</si>
  <si>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</si>
  <si>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</si>
  <si>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</si>
  <si>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</si>
  <si>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</si>
  <si>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</si>
  <si>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</si>
  <si>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</si>
  <si>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</si>
  <si>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</si>
  <si>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</si>
  <si>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</si>
  <si>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</si>
  <si>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</si>
  <si>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</si>
  <si>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</si>
  <si>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</si>
  <si>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</si>
  <si>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</si>
  <si>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</si>
  <si>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</si>
  <si>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</si>
  <si>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</si>
  <si>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</si>
  <si>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</si>
  <si>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</si>
  <si>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</si>
  <si>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</si>
  <si>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</si>
  <si>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</si>
  <si>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</si>
  <si>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</si>
  <si>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</si>
  <si>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</si>
  <si>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</si>
  <si>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</si>
  <si>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</si>
  <si>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</si>
  <si>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</si>
  <si>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</si>
  <si>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</si>
  <si>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</si>
  <si>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</si>
  <si>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</si>
  <si>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</si>
  <si>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</si>
  <si>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</si>
  <si>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</si>
  <si>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</si>
  <si>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</si>
  <si>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</si>
  <si>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</si>
  <si>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</si>
  <si>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</si>
  <si>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</si>
  <si>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</si>
  <si>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</si>
  <si>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</si>
  <si>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</si>
  <si>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</si>
  <si>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</si>
  <si>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</si>
  <si>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</si>
  <si>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</si>
  <si>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</si>
  <si>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</si>
  <si>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</si>
  <si>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</si>
  <si>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</si>
  <si>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</si>
  <si>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</si>
  <si>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</si>
  <si>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</si>
  <si>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</si>
  <si>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</si>
  <si>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</si>
  <si>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</si>
  <si>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</si>
  <si>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</si>
  <si>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</si>
  <si>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</si>
  <si>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</si>
  <si>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</si>
  <si>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</si>
  <si>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</si>
  <si>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</si>
  <si>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</si>
  <si>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</si>
  <si>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</si>
  <si>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</si>
  <si>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</si>
  <si>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</si>
  <si>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</si>
  <si>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</si>
  <si>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</si>
  <si>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</si>
  <si>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</si>
  <si>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</si>
  <si>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</si>
  <si>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</si>
  <si>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</si>
  <si>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</si>
  <si>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</si>
  <si>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</si>
  <si>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</si>
  <si>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</si>
  <si>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</si>
  <si>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</si>
  <si>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</si>
  <si>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</si>
  <si>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</si>
  <si>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</si>
  <si>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</si>
  <si>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</si>
  <si>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</si>
  <si>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</si>
  <si>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</si>
  <si>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</si>
  <si>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</si>
  <si>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</si>
  <si>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</si>
  <si>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</si>
  <si>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</si>
  <si>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</si>
  <si>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</si>
  <si>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</si>
  <si>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</si>
  <si>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</si>
  <si>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</si>
  <si>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</si>
  <si>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</si>
  <si>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</si>
  <si>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</si>
  <si>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</si>
  <si>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</si>
  <si>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</si>
  <si>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</si>
  <si>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</si>
  <si>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</si>
  <si>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</si>
  <si>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</si>
  <si>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</si>
  <si>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</si>
  <si>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</si>
  <si>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</si>
  <si>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</si>
  <si>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</si>
  <si>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</si>
  <si>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</si>
  <si>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</si>
  <si>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</si>
  <si>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</si>
  <si>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</si>
  <si>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</si>
  <si>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</si>
  <si>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</si>
  <si>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</si>
  <si>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</si>
  <si>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</si>
  <si>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</si>
  <si>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</si>
  <si>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</si>
  <si>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</si>
  <si>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</si>
  <si>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</si>
  <si>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</si>
  <si>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</si>
  <si>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</si>
  <si>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</si>
  <si>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</si>
  <si>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</si>
  <si>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</si>
  <si>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</si>
  <si>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</si>
  <si>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</si>
  <si>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</si>
  <si>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</si>
  <si>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</si>
  <si>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</si>
  <si>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</si>
  <si>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</si>
  <si>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</si>
  <si>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</si>
  <si>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</si>
  <si>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</si>
  <si>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</si>
  <si>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</si>
  <si>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</si>
  <si>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</si>
  <si>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</si>
  <si>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</si>
  <si>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</si>
  <si>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</si>
  <si>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</si>
  <si>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</si>
  <si>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</si>
  <si>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</si>
  <si>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</si>
  <si>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</si>
  <si>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</si>
  <si>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</si>
  <si>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</si>
  <si>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</si>
  <si>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</si>
  <si>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</si>
  <si>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</si>
  <si>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</si>
  <si>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</si>
  <si>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</si>
  <si>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</si>
  <si>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</si>
  <si>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</si>
  <si>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</si>
  <si>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</si>
  <si>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</si>
  <si>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</si>
  <si>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</si>
  <si>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</si>
  <si>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</si>
  <si>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</si>
  <si>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</si>
  <si>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</si>
  <si>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</si>
  <si>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</si>
  <si>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</si>
  <si>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</si>
  <si>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</si>
  <si>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</si>
  <si>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</si>
  <si>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</si>
  <si>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</si>
  <si>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</si>
  <si>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</si>
  <si>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</si>
  <si>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</si>
  <si>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</si>
  <si>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</si>
  <si>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</si>
  <si>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</si>
  <si>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</si>
  <si>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</si>
  <si>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</si>
  <si>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</si>
  <si>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</si>
  <si>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</si>
  <si>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</si>
  <si>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</si>
  <si>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</si>
  <si>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</si>
  <si>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</si>
  <si>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</si>
  <si>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</si>
  <si>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</si>
  <si>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</si>
  <si>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</si>
  <si>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</si>
  <si>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</si>
  <si>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</si>
  <si>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</si>
  <si>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</si>
  <si>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</si>
  <si>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</si>
  <si>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</si>
  <si>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</si>
  <si>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</si>
  <si>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</si>
  <si>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</si>
  <si>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</si>
  <si>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</si>
  <si>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</si>
  <si>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</si>
  <si>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</si>
  <si>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</si>
  <si>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</si>
  <si>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</si>
  <si>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</si>
  <si>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</si>
  <si>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</si>
  <si>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</si>
  <si>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</si>
  <si>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</si>
  <si>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</si>
  <si>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</si>
  <si>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</si>
  <si>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</si>
  <si>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</si>
  <si>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</si>
  <si>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</si>
  <si>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</si>
  <si>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</si>
  <si>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</si>
  <si>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</si>
  <si>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</si>
  <si>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</si>
  <si>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</si>
  <si>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</si>
  <si>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</si>
  <si>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</si>
  <si>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</si>
  <si>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</si>
  <si>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</si>
  <si>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</si>
  <si>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</si>
  <si>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</si>
  <si>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</si>
  <si>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</si>
  <si>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</si>
  <si>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</si>
  <si>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</si>
  <si>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</si>
  <si>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</si>
  <si>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</si>
  <si>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</si>
  <si>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</si>
  <si>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</si>
  <si>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</si>
  <si>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</si>
  <si>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</si>
  <si>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</si>
  <si>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</si>
  <si>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</si>
  <si>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</si>
  <si>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</si>
  <si>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</si>
  <si>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</si>
  <si>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</si>
  <si>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</si>
  <si>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</si>
  <si>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</si>
  <si>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</si>
  <si>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</si>
  <si>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</si>
  <si>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</si>
  <si>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</si>
  <si>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</si>
  <si>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</si>
  <si>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</si>
  <si>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</si>
  <si>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</si>
  <si>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</si>
  <si>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</si>
  <si>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</si>
  <si>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</si>
  <si>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</si>
  <si>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</si>
  <si>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</si>
  <si>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</si>
  <si>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</si>
  <si>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</si>
  <si>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</si>
  <si>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</si>
  <si>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</si>
  <si>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</si>
  <si>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</si>
  <si>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</si>
  <si>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</si>
  <si>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</si>
  <si>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</si>
  <si>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</si>
  <si>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</si>
  <si>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</si>
  <si>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</si>
  <si>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</si>
  <si>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</si>
  <si>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</si>
  <si>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</si>
  <si>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</si>
  <si>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</si>
  <si>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</si>
  <si>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</si>
  <si>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</si>
  <si>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</si>
  <si>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</si>
  <si>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</si>
  <si>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</si>
  <si>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</si>
  <si>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</si>
  <si>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</si>
  <si>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</si>
  <si>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</si>
  <si>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</si>
  <si>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</si>
  <si>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</si>
  <si>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</si>
  <si>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</si>
  <si>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</si>
  <si>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</si>
  <si>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</si>
  <si>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</si>
  <si>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</si>
  <si>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</si>
  <si>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</si>
  <si>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</si>
  <si>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</si>
  <si>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</si>
  <si>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</si>
  <si>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</si>
  <si>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</si>
  <si>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</si>
  <si>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</si>
  <si>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</si>
  <si>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</si>
  <si>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</si>
  <si>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</si>
  <si>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</si>
  <si>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</si>
  <si>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</si>
  <si>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</si>
  <si>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</si>
  <si>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</si>
  <si>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</si>
  <si>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</si>
  <si>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</si>
  <si>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</si>
  <si>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</si>
  <si>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</si>
  <si>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</si>
  <si>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</si>
  <si>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</si>
  <si>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</si>
  <si>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</si>
  <si>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</si>
  <si>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</si>
  <si>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</si>
  <si>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</si>
  <si>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</si>
  <si>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</si>
  <si>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</si>
  <si>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</si>
  <si>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</si>
  <si>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</si>
  <si>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</si>
  <si>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</si>
  <si>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</si>
  <si>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</si>
  <si>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</si>
  <si>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</si>
  <si>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</si>
  <si>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</si>
  <si>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</si>
  <si>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</si>
  <si>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</si>
  <si>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</si>
  <si>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</si>
  <si>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</si>
  <si>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</si>
  <si>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</si>
  <si>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</si>
  <si>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</si>
  <si>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</si>
  <si>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</si>
  <si>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</si>
  <si>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</si>
  <si>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</si>
  <si>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</si>
  <si>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</si>
  <si>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</si>
  <si>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</si>
  <si>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</si>
  <si>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</si>
  <si>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</si>
  <si>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</si>
  <si>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</si>
  <si>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</si>
  <si>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</si>
  <si>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</si>
  <si>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</si>
  <si>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</si>
  <si>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</si>
  <si>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</si>
  <si>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</si>
  <si>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</si>
  <si>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</si>
  <si>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</si>
  <si>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</si>
  <si>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</si>
  <si>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</si>
  <si>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</si>
  <si>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</si>
  <si>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</si>
  <si>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</si>
  <si>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</si>
  <si>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</si>
  <si>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</si>
  <si>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</si>
  <si>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</si>
  <si>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</si>
  <si>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</si>
  <si>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</si>
  <si>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</si>
  <si>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</si>
  <si>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</si>
  <si>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</si>
  <si>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</si>
  <si>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</si>
  <si>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</si>
  <si>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</si>
  <si>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</si>
  <si>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</si>
  <si>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</si>
  <si>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</si>
  <si>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</si>
  <si>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</si>
  <si>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</si>
  <si>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</si>
  <si>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</si>
  <si>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</si>
  <si>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</si>
  <si>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</si>
  <si>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</si>
  <si>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</si>
  <si>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</si>
  <si>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</si>
  <si>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</si>
  <si>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</si>
  <si>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</si>
  <si>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</si>
  <si>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</si>
  <si>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</si>
  <si>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</si>
  <si>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</si>
  <si>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</si>
  <si>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</si>
  <si>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</si>
  <si>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</si>
  <si>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</si>
  <si>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</si>
  <si>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</si>
  <si>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</si>
  <si>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</si>
  <si>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</si>
  <si>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</si>
  <si>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</si>
  <si>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</si>
  <si>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</si>
  <si>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</si>
  <si>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</si>
  <si>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</si>
  <si>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</si>
  <si>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</si>
  <si>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</si>
  <si>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</si>
  <si>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</si>
  <si>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</si>
  <si>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</si>
  <si>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</si>
  <si>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</si>
  <si>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</si>
  <si>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</si>
  <si>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</si>
  <si>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</si>
  <si>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</si>
  <si>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</si>
  <si>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</si>
  <si>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</si>
  <si>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</si>
  <si>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</si>
  <si>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</si>
  <si>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</si>
  <si>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</si>
  <si>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</si>
  <si>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</si>
  <si>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</si>
  <si>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</si>
  <si>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</si>
  <si>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</si>
  <si>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</si>
  <si>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</si>
  <si>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</si>
  <si>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</si>
  <si>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</si>
  <si>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</si>
  <si>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</si>
  <si>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</si>
  <si>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</si>
  <si>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</si>
  <si>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</si>
  <si>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</si>
  <si>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</si>
  <si>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</si>
  <si>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</si>
  <si>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</si>
  <si>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</si>
  <si>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</si>
  <si>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</si>
  <si>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</si>
  <si>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</si>
  <si>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</si>
  <si>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</si>
  <si>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</si>
  <si>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</si>
  <si>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</si>
  <si>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</si>
  <si>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</si>
  <si>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</si>
  <si>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</si>
  <si>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</si>
  <si>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</si>
  <si>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</si>
  <si>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</si>
  <si>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</si>
  <si>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</si>
  <si>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</si>
  <si>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</si>
  <si>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</si>
  <si>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</si>
  <si>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</si>
  <si>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</si>
  <si>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</si>
  <si>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</si>
  <si>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</si>
  <si>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</si>
  <si>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</si>
  <si>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</si>
  <si>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</si>
  <si>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</si>
  <si>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</si>
  <si>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</si>
  <si>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</si>
  <si>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</si>
  <si>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</si>
  <si>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</si>
  <si>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</si>
  <si>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</si>
  <si>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</si>
  <si>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</si>
  <si>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</si>
  <si>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</si>
  <si>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</si>
  <si>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</si>
  <si>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</si>
  <si>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</si>
  <si>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</si>
  <si>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</si>
  <si>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</si>
  <si>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</si>
  <si>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</si>
  <si>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</si>
  <si>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</si>
  <si>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</si>
  <si>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</si>
  <si>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</si>
  <si>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</si>
  <si>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</si>
  <si>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</si>
  <si>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</si>
  <si>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</si>
  <si>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</si>
  <si>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</si>
  <si>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</si>
  <si>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</si>
  <si>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</si>
  <si>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</si>
  <si>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</si>
  <si>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</si>
  <si>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</si>
  <si>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</si>
  <si>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</si>
  <si>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</si>
  <si>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</si>
  <si>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</si>
  <si>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</si>
  <si>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</si>
  <si>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</si>
  <si>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</si>
  <si>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</si>
  <si>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</si>
  <si>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</si>
  <si>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</si>
  <si>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</si>
  <si>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</si>
  <si>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</si>
  <si>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</si>
  <si>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</si>
  <si>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</si>
  <si>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</si>
  <si>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</si>
  <si>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</si>
  <si>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</si>
  <si>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</si>
  <si>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</si>
  <si>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</si>
  <si>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</si>
  <si>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</si>
  <si>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</si>
  <si>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</si>
  <si>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</si>
  <si>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</si>
  <si>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</si>
  <si>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</si>
  <si>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</si>
  <si>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</si>
  <si>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</si>
  <si>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</si>
  <si>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</si>
  <si>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</si>
  <si>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</si>
  <si>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</si>
  <si>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</si>
  <si>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</si>
  <si>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</si>
  <si>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</si>
  <si>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</si>
  <si>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</si>
  <si>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</si>
  <si>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</si>
  <si>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</si>
  <si>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</si>
  <si>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</si>
  <si>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</si>
  <si>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</si>
  <si>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</si>
  <si>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</si>
  <si>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</si>
  <si>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</si>
  <si>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</si>
  <si>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</si>
  <si>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</si>
  <si>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</si>
  <si>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</si>
  <si>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</si>
  <si>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</si>
  <si>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</si>
  <si>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</si>
  <si>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</si>
  <si>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</si>
  <si>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</si>
  <si>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</si>
  <si>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</si>
  <si>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</si>
  <si>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</si>
  <si>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</si>
  <si>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</si>
  <si>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</si>
  <si>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</si>
  <si>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</si>
  <si>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</si>
  <si>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</si>
  <si>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</si>
  <si>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</si>
  <si>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</si>
  <si>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</si>
  <si>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</si>
  <si>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</si>
  <si>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</si>
  <si>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</si>
  <si>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</si>
  <si>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</si>
  <si>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</si>
  <si>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</si>
  <si>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</si>
  <si>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</si>
  <si>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</si>
  <si>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</si>
  <si>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</si>
  <si>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</si>
  <si>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</si>
  <si>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</si>
  <si>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</si>
  <si>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</si>
  <si>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</si>
  <si>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</si>
  <si>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</si>
  <si>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</si>
  <si>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</si>
  <si>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</si>
  <si>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</si>
  <si>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</si>
  <si>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</si>
  <si>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</si>
  <si>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</si>
  <si>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</si>
  <si>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</si>
  <si>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</si>
  <si>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</si>
  <si>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</si>
  <si>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</si>
  <si>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</si>
  <si>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</si>
  <si>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</si>
  <si>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</si>
  <si>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</si>
  <si>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</si>
  <si>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</si>
  <si>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</si>
  <si>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</si>
  <si>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</si>
  <si>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</si>
  <si>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</si>
  <si>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</si>
  <si>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</si>
  <si>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</si>
  <si>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</si>
  <si>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</si>
  <si>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</si>
  <si>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</si>
  <si>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</si>
  <si>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</si>
  <si>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</si>
  <si>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</si>
  <si>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</si>
  <si>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</si>
  <si>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</si>
  <si>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</si>
  <si>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</si>
  <si>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</si>
  <si>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</si>
  <si>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</si>
  <si>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</si>
  <si>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</si>
  <si>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</si>
  <si>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</si>
  <si>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</si>
  <si>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</si>
  <si>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</si>
  <si>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</si>
  <si>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</si>
  <si>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</si>
  <si>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</si>
  <si>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</si>
  <si>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</si>
  <si>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</si>
  <si>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</si>
  <si>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</si>
  <si>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</si>
  <si>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</si>
  <si>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</si>
  <si>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</si>
  <si>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</si>
  <si>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</si>
  <si>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</si>
  <si>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</si>
  <si>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</si>
  <si>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</si>
  <si>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</si>
  <si>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</si>
  <si>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</si>
  <si>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</si>
  <si>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</si>
  <si>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</si>
  <si>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</si>
  <si>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</si>
  <si>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</si>
  <si>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</si>
  <si>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</si>
  <si>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</si>
  <si>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</si>
  <si>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</si>
  <si>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</si>
  <si>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</si>
  <si>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</si>
  <si>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</si>
  <si>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</si>
  <si>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</si>
  <si>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</si>
  <si>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</si>
  <si>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</si>
  <si>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</si>
  <si>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</si>
  <si>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</si>
  <si>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</si>
  <si>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</si>
  <si>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</si>
  <si>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</si>
  <si>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</si>
  <si>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</si>
  <si>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</si>
  <si>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</si>
  <si>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</si>
  <si>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</si>
  <si>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</si>
  <si>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</si>
  <si>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</si>
  <si>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</si>
  <si>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</si>
  <si>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</si>
  <si>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</si>
  <si>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</si>
  <si>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</si>
  <si>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</si>
  <si>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</si>
  <si>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</si>
  <si>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</si>
  <si>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</si>
  <si>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</si>
  <si>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</si>
  <si>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</si>
  <si>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</si>
  <si>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</si>
  <si>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</si>
  <si>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</si>
  <si>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</si>
  <si>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</si>
  <si>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</si>
  <si>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</si>
  <si>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</si>
  <si>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</si>
  <si>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</si>
  <si>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</si>
  <si>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</si>
  <si>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</si>
  <si>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</si>
  <si>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</si>
  <si>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</si>
  <si>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</si>
  <si>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</si>
  <si>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</si>
  <si>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</si>
  <si>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</si>
  <si>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</si>
  <si>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</si>
  <si>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</si>
  <si>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</si>
  <si>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</si>
  <si>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</si>
  <si>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</si>
  <si>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</si>
  <si>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</si>
  <si>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</si>
  <si>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</si>
  <si>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</si>
  <si>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</si>
  <si>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</si>
  <si>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</si>
  <si>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</si>
  <si>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</si>
  <si>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</si>
  <si>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</si>
  <si>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</si>
  <si>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</si>
  <si>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</si>
  <si>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</si>
  <si>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</si>
  <si>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</si>
  <si>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</si>
  <si>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</si>
  <si>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</si>
  <si>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</si>
  <si>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</si>
  <si>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</si>
  <si>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</si>
  <si>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</si>
  <si>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</si>
  <si>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</si>
  <si>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</si>
  <si>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</si>
  <si>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</si>
  <si>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</si>
  <si>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</si>
  <si>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</si>
  <si>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</si>
  <si>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</si>
  <si>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</si>
  <si>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</si>
  <si>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</si>
  <si>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</si>
  <si>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</si>
  <si>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</si>
  <si>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</si>
  <si>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</si>
  <si>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</si>
  <si>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</si>
  <si>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</si>
  <si>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</si>
  <si>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</si>
  <si>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</si>
  <si>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</si>
  <si>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</si>
  <si>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</si>
  <si>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</si>
  <si>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</si>
  <si>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</si>
  <si>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</si>
  <si>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</si>
  <si>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</si>
  <si>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</si>
  <si>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</si>
  <si>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</si>
  <si>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</si>
  <si>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</si>
  <si>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</si>
  <si>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</si>
  <si>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</si>
  <si>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</si>
  <si>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</si>
  <si>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</si>
  <si>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</si>
  <si>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</si>
  <si>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</si>
  <si>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</si>
  <si>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</si>
  <si>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</si>
  <si>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</si>
  <si>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</si>
  <si>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</si>
  <si>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</si>
  <si>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</si>
  <si>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</si>
  <si>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</si>
  <si>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</si>
  <si>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</si>
  <si>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</si>
  <si>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</si>
  <si>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</si>
  <si>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</si>
  <si>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</si>
  <si>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</si>
  <si>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</si>
  <si>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</si>
  <si>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</si>
  <si>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</si>
  <si>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</si>
  <si>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</si>
  <si>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</si>
  <si>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</si>
  <si>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</si>
  <si>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</si>
  <si>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</si>
  <si>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</si>
  <si>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</si>
  <si>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</si>
  <si>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</si>
  <si>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</si>
  <si>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</si>
  <si>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</si>
  <si>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</si>
  <si>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</si>
  <si>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</si>
  <si>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</si>
  <si>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</si>
  <si>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</si>
  <si>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</si>
  <si>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</si>
  <si>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</si>
  <si>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</si>
  <si>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</si>
  <si>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</si>
  <si>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</si>
  <si>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</si>
  <si>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</si>
  <si>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</si>
  <si>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</si>
  <si>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</si>
  <si>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</si>
  <si>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</si>
  <si>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</si>
  <si>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</si>
  <si>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</si>
  <si>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</si>
  <si>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</si>
  <si>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</si>
  <si>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</si>
  <si>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</si>
  <si>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</si>
  <si>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</si>
  <si>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</si>
  <si>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</si>
  <si>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</si>
  <si>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</si>
  <si>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</si>
  <si>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</si>
  <si>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</si>
  <si>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</si>
  <si>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</si>
  <si>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</si>
  <si>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</si>
  <si>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</si>
  <si>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</si>
  <si>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</si>
  <si>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</si>
  <si>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</si>
  <si>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</si>
  <si>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</si>
  <si>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</si>
  <si>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</si>
  <si>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</si>
  <si>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</si>
  <si>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</si>
  <si>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</si>
  <si>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</si>
  <si>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</si>
  <si>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</si>
  <si>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</si>
  <si>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</si>
  <si>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</si>
  <si>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</si>
  <si>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</si>
  <si>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</si>
  <si>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</si>
  <si>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</si>
  <si>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</si>
  <si>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</si>
  <si>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</si>
  <si>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</si>
  <si>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</si>
  <si>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</si>
  <si>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</si>
  <si>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</si>
  <si>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</si>
  <si>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</si>
  <si>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</si>
  <si>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</si>
  <si>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</si>
  <si>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</si>
  <si>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</si>
  <si>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</si>
  <si>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</si>
  <si>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</si>
  <si>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</si>
  <si>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</si>
  <si>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</si>
  <si>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</si>
  <si>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</si>
  <si>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</si>
  <si>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</si>
  <si>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</si>
  <si>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</si>
  <si>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</si>
  <si>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</si>
  <si>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</si>
  <si>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</si>
  <si>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</si>
  <si>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</si>
  <si>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</si>
  <si>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</si>
  <si>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</si>
  <si>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</si>
  <si>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</si>
  <si>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</si>
  <si>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</si>
  <si>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</si>
  <si>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</si>
  <si>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</si>
  <si>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</si>
  <si>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</si>
  <si>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</si>
  <si>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</si>
  <si>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</si>
  <si>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</si>
  <si>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</si>
  <si>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</si>
  <si>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</si>
  <si>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</si>
  <si>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</si>
  <si>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</si>
  <si>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</si>
  <si>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</si>
  <si>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</si>
  <si>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</si>
  <si>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</si>
  <si>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</si>
  <si>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</si>
  <si>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</si>
  <si>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</si>
  <si>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</si>
  <si>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</si>
  <si>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</si>
  <si>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</si>
  <si>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</si>
  <si>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</si>
  <si>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</si>
  <si>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</si>
  <si>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</si>
  <si>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</si>
  <si>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</si>
  <si>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</si>
  <si>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</si>
  <si>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</si>
  <si>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</si>
  <si>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</si>
  <si>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</si>
  <si>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</si>
  <si>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</si>
  <si>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</si>
  <si>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</si>
  <si>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</si>
  <si>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</si>
  <si>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</si>
  <si>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</si>
  <si>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</si>
  <si>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</si>
  <si>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</si>
  <si>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</si>
  <si>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</si>
  <si>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</si>
  <si>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</si>
  <si>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</si>
  <si>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</si>
  <si>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</si>
  <si>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</si>
  <si>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</si>
  <si>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</si>
  <si>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</si>
  <si>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</si>
  <si>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</si>
  <si>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</si>
  <si>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</si>
  <si>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</si>
  <si>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</si>
  <si>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</si>
  <si>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</si>
  <si>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</si>
  <si>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</si>
  <si>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</si>
  <si>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</si>
  <si>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</si>
  <si>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</si>
  <si>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</si>
  <si>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</si>
  <si>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</si>
  <si>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</si>
  <si>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</si>
  <si>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</si>
  <si>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</si>
  <si>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</si>
  <si>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</si>
  <si>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</si>
  <si>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</si>
  <si>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</si>
  <si>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</si>
  <si>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</si>
  <si>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</si>
  <si>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</si>
  <si>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</si>
  <si>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</si>
  <si>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</si>
  <si>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</si>
  <si>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</si>
  <si>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</si>
  <si>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</si>
  <si>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</si>
  <si>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</si>
  <si>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</si>
  <si>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</si>
  <si>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</si>
  <si>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</si>
  <si>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</si>
  <si>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</si>
  <si>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</si>
  <si>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</si>
  <si>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</si>
  <si>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</si>
  <si>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</si>
  <si>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</si>
  <si>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</si>
  <si>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</si>
  <si>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</si>
  <si>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</si>
  <si>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</si>
  <si>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</si>
  <si>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</si>
  <si>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</si>
  <si>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</si>
  <si>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</si>
  <si>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</si>
  <si>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</si>
  <si>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</si>
  <si>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</si>
  <si>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</si>
  <si>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</si>
  <si>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</si>
  <si>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</si>
  <si>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</si>
  <si>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</si>
  <si>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</si>
  <si>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</si>
  <si>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</si>
  <si>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</si>
  <si>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</si>
  <si>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</si>
  <si>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</si>
  <si>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</si>
  <si>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</si>
  <si>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</si>
  <si>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</si>
  <si>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</si>
  <si>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</si>
  <si>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</si>
  <si>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</si>
  <si>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</si>
  <si>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</si>
  <si>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</si>
  <si>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</si>
  <si>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</si>
  <si>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</si>
  <si>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</si>
  <si>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</si>
  <si>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</si>
  <si>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</si>
  <si>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</si>
  <si>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</si>
  <si>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</si>
  <si>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</si>
  <si>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</si>
  <si>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</si>
  <si>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</si>
  <si>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</si>
  <si>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</si>
  <si>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</si>
  <si>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</si>
  <si>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</si>
  <si>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</si>
  <si>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</si>
  <si>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</si>
  <si>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</si>
  <si>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</si>
  <si>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</si>
  <si>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</si>
  <si>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</si>
  <si>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</si>
  <si>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</si>
  <si>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</si>
  <si>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</si>
  <si>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</si>
  <si>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</si>
  <si>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</si>
  <si>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</si>
  <si>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</si>
  <si>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</si>
  <si>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</si>
  <si>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</si>
  <si>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</si>
  <si>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</si>
  <si>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</si>
  <si>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</si>
  <si>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</si>
  <si>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</si>
  <si>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</si>
  <si>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</si>
  <si>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</si>
  <si>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</si>
  <si>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</si>
  <si>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</si>
  <si>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</si>
  <si>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</si>
  <si>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</si>
  <si>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</si>
  <si>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</si>
  <si>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</si>
  <si>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</si>
  <si>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</si>
  <si>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</si>
  <si>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</si>
  <si>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</si>
  <si>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</si>
  <si>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</si>
  <si>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</si>
  <si>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</si>
  <si>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</si>
  <si>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</si>
  <si>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</si>
  <si>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</si>
  <si>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</si>
  <si>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</si>
  <si>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</si>
  <si>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</si>
  <si>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</si>
  <si>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</si>
  <si>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</si>
  <si>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</si>
  <si>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</si>
  <si>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</si>
  <si>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</si>
  <si>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</si>
  <si>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</si>
  <si>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</si>
  <si>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</si>
  <si>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</si>
  <si>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</si>
  <si>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</si>
  <si>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</si>
  <si>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</si>
  <si>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</si>
  <si>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</si>
  <si>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</si>
  <si>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</si>
  <si>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</si>
  <si>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</si>
  <si>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</si>
  <si>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</si>
  <si>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</si>
  <si>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</si>
  <si>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</si>
  <si>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</si>
  <si>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</si>
  <si>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</si>
  <si>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</si>
  <si>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</si>
  <si>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</si>
  <si>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</si>
  <si>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</si>
  <si>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</si>
  <si>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</si>
  <si>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</si>
  <si>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</si>
  <si>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</si>
  <si>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</si>
  <si>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</si>
  <si>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</si>
  <si>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</si>
  <si>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</si>
  <si>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</si>
  <si>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</si>
  <si>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</si>
  <si>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</si>
  <si>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</si>
  <si>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</si>
  <si>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</si>
  <si>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</si>
  <si>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</si>
  <si>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</si>
  <si>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</si>
  <si>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</si>
  <si>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</si>
  <si>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</si>
  <si>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</si>
  <si>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</si>
  <si>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</si>
  <si>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</si>
  <si>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</si>
  <si>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</si>
  <si>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</si>
  <si>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</si>
  <si>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</si>
  <si>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</si>
  <si>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</si>
  <si>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</si>
  <si>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</si>
  <si>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</si>
  <si>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</si>
  <si>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</si>
  <si>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</si>
  <si>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</si>
  <si>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</si>
  <si>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</si>
  <si>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</si>
  <si>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</si>
  <si>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</si>
  <si>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</si>
  <si>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</si>
  <si>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</si>
  <si>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</si>
  <si>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</si>
  <si>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</si>
  <si>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</si>
  <si>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</si>
  <si>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</si>
  <si>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</si>
  <si>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</si>
  <si>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</si>
  <si>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</si>
  <si>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</si>
  <si>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</si>
  <si>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</si>
  <si>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</si>
  <si>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</si>
  <si>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</si>
  <si>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</si>
  <si>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</si>
  <si>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</si>
  <si>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</si>
  <si>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</si>
  <si>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</si>
  <si>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</si>
  <si>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</si>
  <si>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</si>
  <si>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</si>
  <si>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</si>
  <si>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</si>
  <si>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</si>
  <si>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</si>
  <si>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</si>
  <si>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</si>
  <si>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</si>
  <si>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</si>
  <si>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</si>
  <si>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</si>
  <si>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</si>
  <si>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</si>
  <si>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</si>
  <si>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</si>
  <si>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</si>
  <si>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</si>
  <si>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</si>
  <si>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</si>
  <si>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</si>
  <si>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</si>
  <si>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</si>
  <si>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</si>
  <si>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</si>
  <si>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</si>
  <si>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</si>
  <si>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</si>
  <si>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</si>
  <si>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</si>
  <si>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</si>
  <si>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</si>
  <si>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</si>
  <si>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</si>
  <si>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</si>
  <si>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</si>
  <si>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</si>
  <si>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</si>
  <si>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</si>
  <si>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</si>
  <si>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</si>
  <si>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</si>
  <si>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</si>
  <si>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</si>
  <si>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</si>
  <si>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</si>
  <si>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</si>
  <si>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</si>
  <si>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</si>
  <si>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</si>
  <si>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</si>
  <si>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</si>
  <si>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</si>
  <si>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</si>
  <si>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</si>
  <si>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</si>
  <si>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</si>
  <si>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</si>
  <si>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</si>
  <si>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</si>
  <si>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</si>
  <si>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</si>
  <si>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</si>
  <si>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</si>
  <si>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</si>
  <si>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</si>
  <si>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</si>
  <si>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</si>
  <si>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</si>
  <si>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</si>
  <si>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</si>
  <si>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</si>
  <si>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</si>
  <si>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</si>
  <si>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</si>
  <si>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</si>
  <si>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</si>
  <si>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</si>
  <si>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</si>
  <si>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</si>
  <si>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</si>
  <si>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</si>
  <si>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</si>
  <si>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</si>
  <si>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</si>
  <si>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</si>
  <si>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</si>
  <si>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</si>
  <si>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</si>
  <si>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</si>
  <si>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</si>
  <si>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</si>
  <si>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</si>
  <si>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</si>
  <si>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</si>
  <si>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</si>
  <si>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</si>
  <si>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</si>
  <si>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</si>
  <si>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</si>
  <si>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</si>
  <si>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</si>
  <si>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</si>
  <si>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</si>
  <si>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</si>
  <si>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</si>
  <si>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</si>
  <si>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</si>
  <si>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</si>
  <si>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</si>
  <si>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</si>
  <si>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</si>
  <si>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</si>
  <si>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</si>
  <si>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</si>
  <si>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</si>
  <si>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</si>
  <si>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</si>
  <si>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</si>
  <si>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</si>
  <si>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</si>
  <si>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</si>
  <si>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</si>
  <si>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</si>
  <si>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</si>
  <si>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</si>
  <si>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</si>
  <si>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</si>
  <si>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</si>
  <si>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</si>
  <si>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</si>
  <si>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</si>
  <si>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</si>
  <si>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</si>
  <si>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</si>
  <si>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</si>
  <si>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</si>
  <si>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</si>
  <si>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</si>
  <si>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</si>
  <si>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</si>
  <si>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</si>
  <si>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</si>
  <si>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</si>
  <si>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</si>
  <si>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</si>
  <si>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</si>
  <si>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</si>
  <si>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</si>
  <si>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</si>
  <si>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</si>
  <si>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</si>
  <si>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</si>
  <si>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</si>
  <si>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</si>
  <si>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</si>
  <si>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</si>
  <si>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</si>
  <si>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</si>
  <si>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</si>
  <si>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</si>
  <si>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</si>
  <si>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</si>
  <si>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</si>
  <si>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</si>
  <si>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</si>
  <si>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</si>
  <si>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</si>
  <si>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</si>
  <si>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</si>
  <si>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</si>
  <si>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</si>
  <si>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</si>
  <si>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</si>
  <si>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</si>
  <si>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</si>
  <si>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</si>
  <si>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</si>
  <si>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</si>
  <si>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</si>
  <si>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</si>
  <si>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</si>
  <si>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</si>
  <si>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</si>
  <si>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</si>
  <si>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</si>
  <si>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</si>
  <si>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</si>
  <si>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</si>
  <si>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</si>
  <si>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</si>
  <si>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</si>
  <si>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</si>
  <si>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</si>
  <si>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</si>
  <si>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</si>
  <si>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</si>
  <si>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</si>
  <si>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</si>
  <si>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</si>
  <si>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</si>
  <si>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</si>
  <si>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</si>
  <si>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</si>
  <si>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</si>
  <si>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</si>
  <si>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</si>
  <si>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</si>
  <si>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</si>
  <si>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</si>
  <si>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</si>
  <si>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</si>
  <si>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</si>
  <si>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</si>
  <si>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</si>
  <si>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</si>
  <si>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</si>
  <si>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</si>
  <si>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</si>
  <si>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</si>
  <si>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</si>
  <si>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</si>
  <si>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</si>
  <si>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</si>
  <si>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</si>
  <si>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</si>
  <si>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</si>
  <si>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</si>
  <si>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</si>
  <si>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</si>
  <si>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</si>
  <si>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</si>
  <si>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</si>
  <si>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</si>
  <si>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</si>
  <si>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</si>
  <si>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</si>
  <si>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</si>
  <si>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</si>
  <si>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</si>
  <si>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</si>
  <si>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</si>
  <si>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</si>
  <si>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</si>
  <si>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</si>
  <si>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</si>
  <si>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</si>
  <si>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</si>
  <si>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</si>
  <si>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</si>
  <si>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</si>
  <si>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</si>
  <si>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</si>
  <si>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</si>
  <si>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</si>
  <si>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</si>
  <si>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</si>
  <si>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</si>
  <si>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</si>
  <si>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</si>
  <si>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</si>
  <si>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</si>
  <si>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</si>
  <si>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</si>
  <si>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</si>
  <si>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</si>
  <si>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</si>
  <si>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</si>
  <si>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</si>
  <si>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</si>
  <si>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</si>
  <si>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</si>
  <si>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</si>
  <si>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</si>
  <si>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</si>
  <si>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</si>
  <si>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</si>
  <si>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</si>
  <si>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</si>
  <si>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</si>
  <si>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</si>
  <si>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</si>
  <si>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</si>
  <si>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</si>
  <si>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</si>
  <si>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</si>
  <si>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</si>
  <si>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</si>
  <si>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</si>
  <si>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</si>
  <si>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</si>
  <si>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</si>
  <si>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</si>
  <si>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</si>
  <si>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</si>
  <si>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</si>
  <si>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</si>
  <si>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</si>
  <si>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</si>
  <si>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</si>
  <si>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</si>
  <si>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</si>
  <si>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</si>
  <si>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</si>
  <si>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</si>
  <si>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</si>
  <si>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</si>
  <si>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</si>
  <si>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</si>
  <si>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</si>
  <si>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</si>
  <si>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</si>
  <si>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</si>
  <si>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</si>
  <si>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</si>
  <si>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</si>
  <si>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</si>
  <si>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</si>
  <si>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</si>
  <si>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</si>
  <si>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</si>
  <si>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</si>
  <si>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</si>
  <si>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</si>
  <si>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</si>
  <si>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</si>
  <si>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</si>
  <si>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</si>
  <si>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</si>
  <si>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</si>
  <si>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</si>
  <si>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</si>
  <si>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</si>
  <si>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</si>
  <si>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</si>
  <si>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</si>
  <si>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</si>
  <si>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</si>
  <si>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</si>
  <si>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</si>
  <si>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</si>
  <si>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</si>
  <si>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</si>
  <si>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</si>
  <si>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</si>
  <si>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</si>
  <si>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</si>
  <si>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</si>
  <si>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</si>
  <si>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</si>
  <si>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</si>
  <si>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</si>
  <si>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</si>
  <si>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</si>
  <si>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</si>
  <si>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</si>
  <si>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</si>
  <si>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</si>
  <si>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</si>
  <si>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</si>
  <si>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</si>
  <si>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</si>
  <si>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</si>
  <si>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</si>
  <si>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</si>
  <si>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</si>
  <si>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</si>
  <si>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</si>
  <si>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</si>
  <si>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</si>
  <si>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</si>
  <si>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</si>
  <si>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</si>
  <si>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</si>
  <si>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</si>
  <si>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</si>
  <si>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</si>
  <si>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</si>
  <si>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</si>
  <si>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</si>
  <si>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</si>
  <si>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</si>
  <si>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</si>
  <si>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</si>
  <si>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</si>
  <si>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</si>
  <si>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</si>
  <si>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</si>
  <si>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</si>
  <si>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</si>
  <si>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</si>
  <si>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</si>
  <si>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</si>
  <si>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</si>
  <si>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</si>
  <si>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</si>
  <si>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</si>
  <si>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</si>
  <si>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</si>
  <si>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</si>
  <si>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</si>
  <si>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</si>
  <si>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</si>
  <si>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</si>
  <si>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</si>
  <si>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</si>
  <si>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</si>
  <si>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</si>
  <si>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</si>
  <si>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</si>
  <si>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</si>
  <si>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</si>
  <si>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</si>
  <si>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</si>
  <si>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</si>
  <si>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</si>
  <si>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</si>
  <si>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</si>
  <si>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</si>
  <si>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</si>
  <si>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</si>
  <si>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</si>
  <si>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</si>
  <si>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</si>
  <si>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</si>
  <si>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</si>
  <si>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</si>
  <si>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</si>
  <si>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</si>
  <si>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</si>
  <si>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</si>
  <si>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</si>
  <si>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</si>
  <si>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</si>
  <si>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</si>
  <si>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</si>
  <si>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</si>
  <si>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</si>
  <si>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</si>
  <si>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</si>
  <si>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</si>
  <si>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</si>
  <si>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</si>
  <si>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</si>
  <si>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</si>
  <si>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</si>
  <si>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</si>
  <si>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</si>
  <si>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</si>
  <si>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</si>
  <si>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</si>
  <si>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</si>
  <si>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</si>
  <si>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</si>
  <si>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</si>
  <si>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</si>
  <si>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</si>
  <si>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</si>
  <si>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</si>
  <si>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</si>
  <si>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</si>
  <si>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</si>
  <si>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</si>
  <si>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</si>
  <si>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</si>
  <si>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</si>
  <si>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</si>
  <si>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</si>
  <si>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</si>
  <si>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</si>
  <si>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</si>
  <si>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</si>
  <si>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</si>
  <si>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</si>
  <si>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</si>
  <si>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</si>
  <si>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</si>
  <si>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</si>
  <si>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</si>
  <si>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</si>
  <si>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</si>
  <si>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</si>
  <si>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</si>
  <si>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</si>
  <si>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</si>
  <si>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</si>
  <si>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</si>
  <si>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</si>
  <si>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</si>
  <si>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</si>
  <si>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</si>
  <si>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</si>
  <si>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</si>
  <si>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</si>
  <si>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</si>
  <si>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</si>
  <si>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</si>
  <si>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</si>
  <si>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</si>
  <si>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</si>
  <si>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</si>
  <si>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</si>
  <si>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</si>
  <si>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</si>
  <si>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</si>
  <si>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</si>
  <si>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</si>
  <si>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</si>
  <si>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</si>
  <si>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</si>
  <si>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</si>
  <si>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</si>
  <si>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</si>
  <si>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</si>
  <si>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</si>
  <si>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</si>
  <si>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</si>
  <si>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</si>
  <si>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</si>
  <si>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</si>
  <si>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</si>
  <si>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</si>
  <si>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</si>
  <si>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</si>
  <si>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</si>
  <si>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</si>
  <si>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</si>
  <si>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</si>
  <si>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</si>
  <si>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</si>
  <si>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</si>
  <si>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</si>
  <si>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</si>
  <si>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</si>
  <si>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</si>
  <si>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</si>
  <si>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</si>
  <si>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</si>
  <si>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</si>
  <si>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</si>
  <si>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</si>
  <si>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</si>
  <si>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</si>
  <si>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</si>
  <si>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</si>
  <si>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</si>
  <si>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</si>
  <si>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</si>
  <si>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</si>
  <si>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</si>
  <si>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</si>
  <si>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</si>
  <si>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</si>
  <si>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</si>
  <si>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</si>
  <si>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</si>
  <si>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</si>
  <si>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</si>
  <si>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</si>
  <si>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</si>
  <si>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</si>
  <si>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</si>
  <si>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</si>
  <si>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</si>
  <si>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</si>
  <si>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</si>
  <si>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</si>
  <si>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</si>
  <si>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</si>
  <si>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</si>
  <si>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</si>
  <si>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</si>
  <si>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</si>
  <si>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</si>
  <si>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</si>
  <si>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</si>
  <si>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</si>
  <si>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</si>
  <si>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</si>
  <si>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</si>
  <si>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</si>
  <si>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</si>
  <si>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</si>
  <si>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</si>
  <si>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</si>
  <si>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</si>
  <si>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</si>
  <si>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</si>
  <si>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</si>
  <si>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</si>
  <si>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</si>
  <si>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</si>
  <si>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</si>
  <si>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</si>
  <si>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</si>
  <si>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</si>
  <si>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</si>
  <si>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</si>
  <si>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</si>
  <si>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</si>
  <si>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</si>
  <si>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</si>
  <si>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</si>
  <si>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</si>
  <si>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</si>
  <si>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</si>
  <si>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</si>
  <si>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</si>
  <si>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</si>
  <si>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</si>
  <si>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</si>
  <si>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</si>
  <si>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</si>
  <si>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</si>
  <si>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</si>
  <si>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</si>
  <si>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</si>
  <si>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</si>
  <si>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</si>
  <si>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</si>
  <si>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</si>
  <si>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</si>
  <si>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</si>
  <si>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</si>
  <si>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</si>
  <si>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</si>
  <si>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</si>
  <si>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</si>
  <si>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</si>
  <si>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</si>
  <si>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</si>
  <si>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</si>
  <si>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</si>
  <si>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</si>
  <si>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</si>
  <si>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</si>
  <si>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</si>
  <si>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</si>
  <si>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</si>
  <si>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</si>
  <si>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</si>
  <si>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</si>
  <si>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</si>
  <si>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</si>
  <si>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</si>
  <si>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</si>
  <si>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</si>
  <si>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</si>
  <si>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</si>
  <si>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</si>
  <si>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</si>
  <si>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</si>
  <si>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</si>
  <si>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</si>
  <si>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</si>
  <si>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</si>
  <si>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</si>
  <si>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</si>
  <si>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</si>
  <si>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</si>
  <si>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</si>
  <si>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</si>
  <si>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</si>
  <si>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</si>
  <si>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</si>
  <si>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</si>
  <si>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</si>
  <si>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</si>
  <si>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</si>
  <si>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</si>
  <si>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</si>
  <si>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</si>
  <si>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</si>
  <si>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</si>
  <si>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</si>
  <si>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</si>
  <si>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</si>
  <si>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</si>
  <si>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</si>
  <si>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</si>
  <si>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</si>
  <si>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</si>
  <si>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</si>
  <si>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</si>
  <si>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</si>
  <si>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</si>
  <si>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</si>
  <si>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</si>
  <si>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</si>
  <si>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</si>
  <si>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</si>
  <si>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</si>
  <si>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</si>
  <si>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</si>
  <si>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</si>
  <si>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</si>
  <si>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</si>
  <si>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</si>
  <si>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</si>
  <si>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</si>
  <si>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</si>
  <si>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</si>
  <si>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</si>
  <si>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</si>
  <si>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</si>
  <si>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</si>
  <si>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</si>
  <si>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</si>
  <si>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</si>
  <si>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</si>
  <si>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</si>
  <si>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</si>
  <si>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</si>
  <si>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</si>
  <si>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</si>
  <si>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</si>
  <si>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</si>
  <si>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</si>
  <si>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</si>
  <si>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</si>
  <si>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</si>
  <si>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</si>
  <si>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</si>
  <si>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</si>
  <si>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</si>
  <si>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</si>
  <si>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</si>
  <si>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</si>
  <si>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</si>
  <si>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</si>
  <si>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</si>
  <si>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</si>
  <si>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</si>
  <si>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</si>
  <si>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</si>
  <si>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</si>
  <si>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</si>
  <si>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</si>
  <si>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</si>
  <si>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</si>
  <si>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</si>
  <si>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</si>
  <si>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</si>
  <si>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</si>
  <si>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</si>
  <si>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</si>
  <si>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</si>
  <si>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</si>
  <si>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</si>
  <si>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</si>
  <si>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</si>
  <si>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</si>
  <si>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</si>
  <si>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</si>
  <si>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</si>
  <si>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</si>
  <si>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</si>
  <si>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</si>
  <si>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</si>
  <si>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</si>
  <si>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</si>
  <si>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</si>
  <si>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</si>
  <si>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</si>
  <si>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</si>
  <si>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</si>
  <si>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</si>
  <si>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</si>
  <si>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</si>
  <si>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</si>
  <si>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</si>
  <si>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</si>
  <si>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</si>
  <si>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</si>
  <si>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</si>
  <si>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</si>
  <si>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</si>
  <si>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</si>
  <si>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</si>
  <si>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</si>
  <si>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</si>
  <si>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</si>
  <si>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</si>
  <si>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</si>
  <si>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</si>
  <si>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</si>
  <si>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</si>
  <si>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</si>
  <si>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</si>
  <si>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</si>
  <si>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</si>
  <si>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</si>
  <si>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</si>
  <si>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</si>
  <si>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</si>
  <si>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</si>
  <si>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</si>
  <si>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</si>
  <si>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</si>
  <si>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</si>
  <si>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</si>
  <si>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</si>
  <si>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</si>
  <si>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</si>
  <si>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</si>
  <si>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</si>
  <si>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</si>
  <si>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</si>
  <si>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</si>
  <si>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</si>
  <si>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</si>
  <si>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</si>
  <si>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</si>
  <si>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</si>
  <si>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</si>
  <si>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</si>
  <si>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</si>
  <si>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</si>
  <si>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</si>
  <si>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</si>
  <si>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</si>
  <si>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</si>
  <si>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</si>
  <si>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</si>
  <si>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</si>
  <si>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</si>
  <si>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</si>
  <si>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</si>
  <si>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</si>
  <si>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</si>
  <si>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</si>
  <si>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</si>
  <si>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</si>
  <si>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</si>
  <si>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</si>
  <si>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</si>
  <si>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</si>
  <si>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</si>
  <si>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</si>
  <si>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</si>
  <si>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</si>
  <si>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</si>
  <si>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</si>
  <si>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</si>
  <si>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</si>
  <si>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</si>
  <si>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</si>
  <si>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</si>
  <si>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</si>
  <si>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</si>
  <si>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</si>
  <si>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</si>
  <si>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</si>
  <si>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</si>
  <si>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</si>
  <si>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</si>
  <si>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</si>
  <si>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</si>
  <si>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</si>
  <si>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</si>
  <si>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</si>
  <si>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</si>
  <si>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</si>
  <si>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</si>
  <si>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</si>
  <si>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</si>
  <si>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</si>
  <si>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</si>
  <si>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</si>
  <si>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</si>
  <si>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</si>
  <si>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</si>
  <si>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</si>
  <si>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</si>
  <si>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</si>
  <si>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</si>
  <si>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</si>
  <si>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</si>
  <si>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</si>
  <si>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</si>
  <si>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</si>
  <si>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</si>
  <si>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</si>
  <si>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</si>
  <si>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</si>
  <si>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</si>
  <si>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</si>
  <si>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</si>
  <si>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</si>
  <si>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</si>
  <si>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</si>
  <si>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</si>
  <si>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</si>
  <si>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</si>
  <si>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</si>
  <si>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</si>
  <si>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</si>
  <si>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</si>
  <si>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</si>
  <si>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</si>
  <si>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</si>
  <si>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</si>
  <si>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</si>
  <si>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</si>
  <si>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</si>
  <si>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</si>
  <si>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</si>
  <si>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</si>
  <si>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</si>
  <si>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</si>
  <si>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</si>
  <si>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</si>
  <si>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</si>
  <si>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</si>
  <si>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</si>
  <si>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</si>
  <si>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</si>
  <si>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</si>
  <si>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</si>
  <si>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</si>
  <si>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</si>
  <si>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</si>
  <si>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</si>
  <si>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</si>
  <si>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</si>
  <si>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</si>
  <si>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</si>
  <si>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</si>
  <si>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</si>
  <si>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</si>
  <si>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</si>
  <si>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</si>
  <si>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</si>
  <si>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</si>
  <si>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</si>
  <si>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</si>
  <si>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</si>
  <si>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</si>
  <si>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</si>
  <si>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</si>
  <si>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</si>
  <si>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</si>
  <si>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</si>
  <si>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</si>
  <si>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</si>
  <si>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</si>
  <si>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</si>
  <si>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</si>
  <si>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</si>
  <si>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</si>
  <si>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</si>
  <si>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</si>
  <si>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</si>
  <si>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</si>
  <si>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</si>
  <si>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</si>
  <si>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</si>
  <si>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</si>
  <si>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</si>
  <si>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</si>
  <si>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</si>
  <si>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</si>
  <si>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</si>
  <si>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</si>
  <si>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</si>
  <si>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</si>
  <si>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</si>
  <si>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</si>
  <si>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</si>
  <si>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</si>
  <si>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</si>
  <si>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</si>
  <si>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</si>
  <si>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</si>
  <si>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</si>
  <si>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</si>
  <si>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</si>
  <si>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</si>
  <si>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</si>
  <si>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</si>
  <si>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</si>
  <si>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</si>
  <si>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</si>
  <si>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</si>
  <si>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</si>
  <si>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</si>
  <si>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</si>
  <si>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</si>
  <si>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</si>
  <si>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</si>
  <si>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</si>
  <si>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</si>
  <si>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</si>
  <si>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</si>
  <si>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</si>
  <si>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</si>
  <si>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</si>
  <si>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</si>
  <si>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</si>
  <si>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</si>
  <si>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</si>
  <si>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</si>
  <si>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</si>
  <si>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</si>
  <si>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</si>
  <si>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</si>
  <si>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</si>
  <si>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</si>
  <si>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</si>
  <si>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</si>
  <si>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</si>
  <si>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</si>
  <si>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</si>
  <si>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</si>
  <si>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</si>
  <si>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</si>
  <si>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</si>
  <si>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</si>
  <si>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</si>
  <si>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</si>
  <si>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</si>
  <si>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</si>
  <si>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</si>
  <si>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</si>
  <si>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</si>
  <si>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</si>
  <si>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</si>
  <si>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</si>
  <si>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</si>
  <si>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</si>
  <si>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</si>
  <si>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</si>
  <si>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</si>
  <si>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</si>
  <si>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</si>
  <si>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</si>
  <si>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</si>
  <si>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</si>
  <si>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</si>
  <si>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</si>
  <si>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</si>
  <si>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</si>
  <si>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</si>
  <si>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</si>
  <si>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</si>
  <si>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</si>
  <si>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</si>
  <si>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</si>
  <si>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</si>
  <si>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</si>
  <si>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</si>
  <si>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</si>
  <si>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</si>
  <si>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</si>
  <si>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</si>
  <si>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</si>
  <si>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</si>
  <si>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</si>
  <si>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</si>
  <si>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</si>
  <si>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</si>
  <si>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</si>
  <si>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</si>
  <si>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</si>
  <si>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</si>
  <si>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</si>
  <si>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</si>
  <si>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</si>
  <si>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</si>
  <si>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</si>
  <si>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</si>
  <si>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</si>
  <si>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</si>
  <si>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</si>
  <si>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</si>
  <si>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</si>
  <si>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</si>
  <si>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</si>
  <si>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</si>
  <si>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</si>
  <si>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</si>
  <si>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</si>
  <si>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</si>
  <si>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</si>
  <si>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</si>
  <si>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</si>
  <si>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</si>
  <si>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</si>
  <si>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</si>
  <si>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</si>
  <si>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</si>
  <si>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</si>
  <si>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</si>
  <si>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</si>
  <si>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</si>
  <si>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</si>
  <si>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</si>
  <si>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</si>
  <si>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</si>
  <si>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</si>
  <si>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</si>
  <si>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</si>
  <si>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</si>
  <si>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</si>
  <si>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</si>
  <si>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</si>
  <si>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</si>
  <si>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</si>
  <si>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</si>
  <si>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</si>
  <si>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</si>
  <si>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</si>
  <si>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</si>
  <si>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</si>
  <si>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</si>
  <si>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</si>
  <si>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</si>
  <si>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</si>
  <si>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</si>
  <si>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</si>
  <si>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</si>
  <si>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</si>
  <si>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</si>
  <si>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</si>
  <si>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</si>
  <si>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</si>
  <si>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</si>
  <si>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</si>
  <si>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</si>
  <si>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</si>
  <si>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</si>
  <si>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</si>
  <si>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</si>
  <si>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</si>
  <si>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</si>
  <si>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</si>
  <si>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</si>
  <si>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</si>
  <si>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</si>
  <si>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</si>
  <si>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</si>
  <si>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</si>
  <si>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</si>
  <si>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</si>
  <si>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</si>
  <si>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</si>
  <si>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</si>
  <si>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</si>
  <si>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</si>
  <si>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</si>
  <si>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</si>
  <si>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</si>
  <si>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</si>
  <si>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</si>
  <si>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</si>
  <si>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</si>
  <si>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</si>
  <si>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</si>
  <si>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</si>
  <si>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</si>
  <si>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</si>
  <si>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</si>
  <si>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</si>
  <si>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</si>
  <si>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</si>
  <si>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</si>
  <si>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</si>
  <si>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</si>
  <si>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</si>
  <si>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</si>
  <si>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</si>
  <si>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</si>
  <si>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</si>
  <si>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</si>
  <si>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</si>
  <si>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</si>
  <si>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</si>
  <si>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</si>
  <si>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</si>
  <si>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</si>
  <si>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</si>
  <si>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</si>
  <si>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</si>
  <si>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</si>
  <si>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</si>
  <si>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</si>
  <si>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</si>
  <si>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</si>
  <si>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</si>
  <si>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</si>
  <si>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</si>
  <si>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</si>
  <si>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</si>
  <si>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</si>
  <si>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</si>
  <si>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</si>
  <si>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</si>
  <si>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</si>
  <si>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</si>
  <si>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</si>
  <si>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</si>
  <si>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</si>
  <si>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</si>
  <si>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</si>
  <si>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</si>
  <si>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</si>
  <si>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</si>
  <si>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</si>
  <si>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</si>
  <si>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</si>
  <si>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</si>
  <si>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</si>
  <si>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</si>
  <si>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</si>
  <si>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</si>
  <si>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</si>
  <si>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</si>
  <si>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</si>
  <si>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</si>
  <si>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</si>
  <si>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</si>
  <si>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</si>
  <si>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</si>
  <si>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</si>
  <si>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</si>
  <si>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</si>
  <si>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</si>
  <si>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</si>
  <si>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</si>
  <si>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</si>
  <si>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</si>
  <si>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</si>
  <si>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</si>
  <si>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</si>
  <si>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</si>
  <si>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</si>
  <si>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</si>
  <si>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</si>
  <si>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</si>
  <si>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</si>
  <si>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</si>
  <si>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</si>
  <si>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</si>
  <si>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</si>
  <si>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</si>
  <si>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</si>
  <si>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</si>
  <si>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</si>
  <si>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</si>
  <si>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</si>
  <si>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</si>
  <si>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</si>
  <si>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</si>
  <si>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</si>
  <si>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</si>
  <si>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</si>
  <si>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</si>
  <si>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</si>
  <si>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</si>
  <si>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</si>
  <si>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</si>
  <si>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</si>
  <si>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</si>
  <si>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</si>
  <si>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</si>
  <si>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</si>
  <si>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</si>
  <si>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</si>
  <si>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</si>
  <si>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</si>
  <si>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</si>
  <si>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</si>
  <si>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</si>
  <si>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</si>
  <si>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</si>
  <si>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</si>
  <si>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</si>
  <si>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</si>
  <si>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</si>
  <si>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</si>
  <si>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</si>
  <si>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</si>
  <si>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</si>
  <si>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</si>
  <si>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</si>
  <si>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</si>
  <si>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</si>
  <si>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</si>
  <si>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</si>
  <si>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</si>
  <si>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</si>
  <si>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</si>
  <si>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</si>
  <si>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</si>
  <si>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</si>
  <si>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</si>
  <si>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</si>
  <si>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</si>
  <si>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</si>
  <si>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</si>
  <si>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</si>
  <si>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</si>
  <si>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</si>
  <si>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</si>
  <si>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</si>
  <si>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</si>
  <si>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</si>
  <si>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</si>
  <si>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</si>
  <si>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</si>
  <si>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</si>
  <si>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</si>
  <si>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</si>
  <si>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</si>
  <si>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</si>
  <si>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</si>
  <si>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</si>
  <si>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</si>
  <si>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</si>
  <si>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</si>
  <si>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</si>
  <si>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</si>
  <si>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</si>
  <si>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</si>
  <si>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</si>
  <si>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</si>
  <si>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</si>
  <si>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</si>
  <si>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</si>
  <si>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</si>
  <si>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</si>
  <si>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</si>
  <si>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</si>
  <si>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</si>
  <si>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</si>
  <si>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</si>
  <si>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</si>
  <si>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</si>
  <si>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</si>
  <si>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</si>
  <si>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</si>
  <si>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</si>
  <si>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</si>
  <si>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</si>
  <si>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</si>
  <si>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</si>
  <si>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</si>
  <si>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</si>
  <si>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</si>
  <si>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</si>
  <si>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</si>
  <si>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</si>
  <si>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</si>
  <si>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</si>
  <si>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</si>
  <si>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</si>
  <si>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</si>
  <si>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</si>
  <si>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</si>
  <si>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</si>
  <si>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</si>
  <si>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</si>
  <si>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</si>
  <si>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</si>
  <si>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</si>
  <si>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</si>
  <si>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</si>
  <si>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</si>
  <si>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</si>
  <si>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</si>
  <si>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</si>
  <si>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</si>
  <si>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</si>
  <si>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</si>
  <si>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</si>
  <si>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</si>
  <si>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</si>
  <si>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</si>
  <si>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</si>
  <si>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</si>
  <si>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</si>
  <si>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</si>
  <si>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</si>
  <si>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</si>
  <si>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</si>
  <si>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</si>
  <si>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</si>
  <si>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</si>
  <si>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</si>
  <si>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</si>
  <si>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</si>
  <si>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</si>
  <si>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</si>
  <si>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</si>
  <si>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</si>
  <si>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</si>
  <si>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</si>
  <si>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</si>
  <si>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</si>
  <si>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</si>
  <si>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</si>
  <si>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</si>
  <si>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</si>
  <si>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</si>
  <si>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</si>
  <si>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</si>
  <si>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</si>
  <si>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</si>
  <si>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</si>
  <si>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</si>
  <si>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</si>
  <si>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</si>
  <si>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</si>
  <si>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</si>
  <si>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</si>
  <si>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</si>
  <si>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</si>
  <si>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</si>
  <si>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</si>
  <si>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</si>
  <si>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</si>
  <si>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</si>
  <si>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</si>
  <si>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</si>
  <si>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</si>
  <si>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</si>
  <si>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</si>
  <si>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</si>
  <si>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</si>
  <si>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</si>
  <si>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</si>
  <si>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</si>
  <si>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</si>
  <si>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</si>
  <si>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</si>
  <si>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</si>
  <si>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</si>
  <si>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</si>
  <si>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</si>
  <si>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</si>
  <si>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</si>
  <si>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</si>
  <si>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</si>
  <si>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</si>
  <si>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</si>
  <si>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</si>
  <si>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</si>
  <si>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</si>
  <si>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</si>
  <si>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</si>
  <si>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</si>
  <si>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</si>
  <si>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</si>
  <si>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</si>
  <si>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</si>
  <si>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</si>
  <si>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</si>
  <si>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</si>
  <si>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</si>
  <si>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</si>
  <si>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</si>
  <si>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</si>
  <si>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</si>
  <si>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</si>
  <si>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</si>
  <si>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</si>
  <si>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</si>
  <si>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</si>
  <si>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</si>
  <si>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</si>
  <si>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</si>
  <si>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</si>
  <si>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</si>
  <si>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</si>
  <si>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</si>
  <si>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</si>
  <si>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</si>
  <si>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</si>
  <si>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</si>
  <si>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</si>
  <si>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</si>
  <si>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</si>
  <si>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</si>
  <si>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</si>
  <si>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</si>
  <si>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</si>
  <si>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</si>
  <si>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</si>
  <si>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</si>
  <si>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</si>
  <si>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</si>
  <si>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</si>
  <si>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</si>
  <si>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</si>
  <si>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</si>
  <si>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</si>
  <si>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</si>
  <si>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</si>
  <si>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</si>
  <si>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</si>
  <si>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</si>
  <si>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</si>
  <si>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</si>
  <si>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</si>
  <si>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</si>
  <si>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</si>
  <si>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</si>
  <si>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</si>
  <si>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</si>
  <si>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</si>
  <si>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</si>
  <si>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</si>
  <si>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</si>
  <si>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</si>
  <si>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</si>
  <si>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</si>
  <si>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</si>
  <si>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</si>
  <si>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</si>
  <si>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</si>
  <si>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</si>
  <si>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</si>
  <si>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</si>
  <si>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</si>
  <si>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</si>
  <si>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</si>
  <si>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</si>
  <si>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</si>
  <si>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</si>
  <si>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</si>
  <si>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</si>
  <si>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</si>
  <si>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</si>
  <si>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</si>
  <si>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</si>
  <si>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</si>
  <si>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</si>
  <si>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</si>
  <si>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</si>
  <si>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</si>
  <si>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</si>
  <si>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</si>
  <si>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</si>
  <si>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</si>
  <si>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</si>
  <si>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</si>
  <si>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</si>
  <si>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</si>
  <si>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</si>
  <si>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</si>
  <si>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</si>
  <si>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</si>
  <si>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</si>
  <si>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</si>
  <si>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</si>
  <si>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</si>
  <si>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</si>
  <si>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</si>
  <si>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</si>
  <si>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</si>
  <si>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</si>
  <si>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</si>
  <si>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</si>
  <si>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</si>
  <si>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</si>
  <si>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</si>
  <si>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</si>
  <si>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</si>
  <si>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</si>
  <si>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</si>
  <si>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</si>
  <si>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</si>
  <si>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</si>
  <si>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</si>
  <si>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</si>
  <si>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</si>
  <si>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</si>
  <si>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</si>
  <si>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</si>
  <si>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</si>
  <si>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</si>
  <si>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</si>
  <si>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</si>
  <si>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</si>
  <si>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</si>
  <si>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</si>
  <si>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</si>
  <si>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</si>
  <si>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</si>
  <si>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</si>
  <si>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</si>
  <si>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</si>
  <si>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</si>
  <si>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</si>
  <si>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</si>
  <si>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</si>
  <si>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</si>
  <si>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</si>
  <si>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</si>
  <si>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</si>
  <si>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</si>
  <si>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</si>
  <si>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</si>
  <si>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</si>
  <si>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</si>
  <si>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</si>
  <si>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</si>
  <si>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</si>
  <si>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</si>
  <si>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</si>
  <si>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</si>
  <si>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</si>
  <si>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</si>
  <si>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</si>
  <si>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</si>
  <si>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</si>
  <si>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</si>
  <si>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</si>
  <si>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</si>
  <si>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</si>
  <si>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</si>
  <si>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</si>
  <si>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</si>
  <si>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</si>
  <si>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</si>
  <si>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</si>
  <si>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</si>
  <si>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</si>
  <si>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</si>
  <si>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</si>
  <si>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</si>
  <si>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</si>
  <si>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</si>
  <si>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</si>
  <si>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</si>
  <si>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</si>
  <si>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</si>
  <si>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</si>
  <si>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</si>
  <si>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</si>
  <si>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</si>
  <si>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</si>
  <si>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</si>
  <si>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</si>
  <si>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</si>
  <si>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</si>
  <si>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</si>
  <si>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</si>
  <si>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</si>
  <si>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</si>
  <si>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</si>
  <si>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</si>
  <si>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</si>
  <si>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</si>
  <si>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</si>
  <si>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</si>
  <si>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</si>
  <si>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</si>
  <si>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</si>
  <si>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</si>
  <si>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</si>
  <si>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</si>
  <si>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</si>
  <si>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</si>
  <si>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</si>
  <si>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</si>
  <si>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</si>
  <si>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</si>
  <si>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</si>
  <si>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</si>
  <si>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</si>
  <si>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</si>
  <si>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</si>
  <si>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</si>
  <si>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</si>
  <si>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</si>
  <si>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</si>
  <si>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</si>
  <si>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</si>
  <si>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</si>
  <si>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</si>
  <si>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</si>
  <si>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</si>
  <si>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</si>
  <si>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</si>
  <si>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</si>
  <si>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</si>
  <si>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</si>
  <si>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</si>
  <si>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</si>
  <si>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</si>
  <si>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</si>
  <si>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</si>
  <si>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</si>
  <si>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</si>
  <si>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</si>
  <si>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</si>
  <si>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</si>
  <si>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</si>
  <si>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</si>
  <si>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</si>
  <si>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</si>
  <si>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</si>
  <si>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</si>
  <si>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</si>
  <si>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</si>
  <si>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</si>
  <si>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</si>
  <si>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</si>
  <si>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</si>
  <si>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</si>
  <si>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</si>
  <si>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</si>
  <si>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</si>
  <si>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</si>
  <si>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</si>
  <si>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</si>
  <si>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</si>
  <si>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</si>
  <si>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</si>
  <si>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</si>
  <si>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</si>
  <si>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</si>
  <si>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</si>
  <si>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</si>
  <si>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</si>
  <si>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</si>
  <si>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</si>
  <si>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</si>
  <si>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</si>
  <si>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</si>
  <si>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</si>
  <si>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</si>
  <si>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</si>
  <si>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</si>
  <si>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</si>
  <si>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</si>
  <si>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</si>
  <si>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</si>
  <si>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</si>
  <si>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</si>
  <si>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</si>
  <si>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</si>
  <si>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</si>
  <si>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</si>
  <si>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</si>
  <si>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</si>
  <si>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</si>
  <si>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</si>
  <si>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</si>
  <si>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</si>
  <si>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</si>
  <si>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</si>
  <si>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</si>
  <si>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</si>
  <si>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</si>
  <si>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</si>
  <si>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</si>
  <si>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</si>
  <si>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</si>
  <si>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</si>
  <si>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</si>
  <si>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</si>
  <si>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</si>
  <si>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</si>
  <si>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</si>
  <si>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</si>
  <si>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</si>
  <si>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</si>
  <si>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</si>
  <si>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</si>
  <si>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</si>
  <si>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</si>
  <si>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</si>
  <si>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</si>
  <si>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</si>
  <si>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</si>
  <si>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</si>
  <si>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</si>
  <si>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</si>
  <si>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</si>
  <si>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</si>
  <si>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</si>
  <si>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</si>
  <si>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</si>
  <si>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</si>
  <si>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</si>
  <si>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</si>
  <si>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</si>
  <si>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</si>
  <si>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</si>
  <si>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</si>
  <si>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</si>
  <si>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</si>
  <si>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</si>
  <si>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</si>
  <si>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</si>
  <si>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</si>
  <si>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</si>
  <si>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</si>
  <si>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</si>
  <si>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</si>
  <si>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</si>
  <si>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</si>
  <si>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</si>
  <si>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</si>
  <si>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</si>
  <si>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</si>
  <si>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</si>
  <si>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</si>
  <si>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</si>
  <si>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</si>
  <si>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</si>
  <si>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</si>
  <si>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</si>
  <si>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</si>
  <si>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</si>
  <si>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</si>
  <si>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</si>
  <si>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</si>
  <si>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</si>
  <si>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</si>
  <si>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</si>
  <si>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</si>
  <si>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</si>
  <si>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</si>
  <si>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</si>
  <si>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</si>
  <si>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</si>
  <si>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</si>
  <si>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</si>
  <si>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</si>
  <si>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</si>
  <si>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</si>
  <si>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</si>
  <si>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</si>
  <si>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</si>
  <si>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</si>
  <si>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</si>
  <si>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</si>
  <si>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</si>
  <si>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</si>
  <si>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</si>
  <si>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</si>
  <si>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</si>
  <si>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</si>
  <si>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</si>
  <si>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</si>
  <si>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</si>
  <si>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</si>
  <si>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</si>
  <si>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</si>
  <si>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</si>
  <si>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</si>
  <si>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</si>
  <si>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</si>
  <si>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</si>
  <si>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</si>
  <si>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</si>
  <si>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</si>
  <si>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</si>
  <si>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</si>
  <si>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</si>
  <si>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</si>
  <si>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</si>
  <si>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</si>
  <si>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</si>
  <si>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</si>
  <si>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</si>
  <si>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</si>
  <si>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</si>
  <si>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</si>
  <si>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</si>
  <si>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</si>
  <si>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</si>
  <si>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</si>
  <si>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</si>
  <si>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</si>
  <si>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</si>
  <si>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</si>
  <si>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</si>
  <si>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</si>
  <si>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</si>
  <si>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</si>
  <si>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</si>
  <si>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</si>
  <si>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</si>
  <si>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</si>
  <si>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</si>
  <si>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</si>
  <si>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</si>
  <si>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</si>
  <si>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</si>
  <si>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</si>
  <si>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</si>
  <si>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</si>
  <si>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</si>
  <si>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</si>
  <si>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</si>
  <si>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</si>
  <si>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</si>
  <si>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</si>
  <si>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</si>
  <si>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</si>
  <si>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</si>
  <si>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</si>
  <si>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</si>
  <si>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</si>
  <si>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</si>
  <si>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</si>
  <si>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</si>
  <si>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</si>
  <si>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</si>
  <si>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</si>
  <si>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</si>
  <si>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</si>
  <si>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</si>
  <si>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</si>
  <si>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</si>
  <si>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</si>
  <si>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</si>
  <si>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</si>
  <si>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</si>
  <si>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</si>
  <si>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</si>
  <si>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</si>
  <si>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</si>
  <si>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</si>
  <si>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</si>
  <si>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</si>
  <si>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</si>
  <si>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</si>
  <si>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</si>
  <si>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</si>
  <si>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</si>
  <si>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</si>
  <si>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</si>
  <si>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</si>
  <si>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</si>
  <si>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</si>
  <si>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</si>
  <si>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</si>
  <si>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</si>
  <si>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</si>
  <si>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</si>
  <si>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</si>
  <si>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</si>
  <si>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</si>
  <si>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</si>
  <si>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</si>
  <si>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</si>
  <si>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</si>
  <si>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</si>
  <si>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</si>
  <si>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</si>
  <si>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</si>
  <si>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</si>
  <si>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</si>
  <si>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</si>
  <si>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</si>
  <si>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</si>
  <si>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</si>
  <si>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</si>
  <si>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</si>
  <si>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</si>
  <si>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</si>
  <si>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</si>
  <si>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</si>
  <si>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</si>
  <si>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</si>
  <si>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</si>
  <si>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</si>
  <si>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</si>
  <si>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</si>
  <si>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</si>
  <si>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</si>
  <si>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</si>
  <si>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</si>
  <si>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</si>
  <si>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</si>
  <si>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</si>
  <si>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</si>
  <si>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</si>
  <si>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</si>
  <si>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</si>
  <si>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</si>
  <si>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</si>
  <si>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</si>
  <si>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</si>
  <si>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</si>
  <si>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</si>
  <si>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</si>
  <si>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</si>
  <si>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</si>
  <si>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</si>
  <si>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</si>
  <si>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</si>
  <si>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</si>
  <si>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</si>
  <si>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</si>
  <si>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</si>
  <si>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</si>
  <si>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</si>
  <si>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</si>
  <si>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</si>
  <si>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</si>
  <si>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</si>
  <si>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</si>
  <si>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</si>
  <si>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</si>
  <si>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</si>
  <si>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</si>
  <si>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</si>
  <si>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</si>
  <si>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</si>
  <si>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</si>
  <si>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</si>
  <si>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</si>
  <si>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</si>
  <si>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</si>
  <si>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</si>
  <si>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</si>
  <si>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</si>
  <si>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</si>
  <si>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</si>
  <si>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</si>
  <si>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</si>
  <si>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</si>
  <si>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</si>
  <si>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</si>
  <si>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</si>
  <si>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</si>
  <si>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</si>
  <si>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</si>
  <si>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</si>
  <si>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</si>
  <si>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</si>
  <si>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</si>
  <si>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</si>
  <si>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</si>
  <si>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</si>
  <si>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</si>
  <si>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</si>
  <si>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</si>
  <si>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</si>
  <si>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</si>
  <si>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</si>
  <si>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</si>
  <si>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</si>
  <si>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</si>
  <si>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</si>
  <si>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</si>
  <si>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</si>
  <si>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</si>
  <si>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</si>
  <si>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</si>
  <si>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</si>
  <si>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</si>
  <si>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</si>
  <si>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</si>
  <si>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</si>
  <si>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</si>
  <si>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</si>
  <si>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</si>
  <si>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</si>
  <si>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</si>
  <si>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</si>
  <si>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</si>
  <si>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</si>
  <si>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</si>
  <si>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</si>
  <si>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</si>
  <si>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</si>
  <si>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</si>
  <si>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</si>
  <si>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</si>
  <si>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</si>
  <si>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</si>
  <si>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</si>
  <si>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</si>
  <si>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</si>
  <si>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</si>
  <si>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</si>
  <si>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</si>
  <si>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</si>
  <si>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</si>
  <si>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</si>
  <si>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</si>
  <si>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</si>
  <si>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</si>
  <si>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</si>
  <si>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</si>
  <si>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</si>
  <si>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</si>
  <si>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</si>
  <si>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</si>
  <si>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</si>
  <si>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</si>
  <si>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</si>
  <si>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</si>
  <si>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</si>
  <si>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</si>
  <si>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</si>
  <si>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</si>
  <si>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</si>
  <si>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</si>
  <si>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</si>
  <si>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</si>
  <si>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</si>
  <si>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</si>
  <si>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</si>
  <si>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</si>
  <si>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</si>
  <si>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</si>
  <si>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</si>
  <si>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</si>
  <si>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</si>
  <si>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</si>
  <si>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</si>
  <si>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</si>
  <si>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</si>
  <si>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</si>
  <si>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</si>
  <si>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</si>
  <si>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</si>
  <si>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</si>
  <si>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</si>
  <si>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</si>
  <si>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</si>
  <si>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</si>
  <si>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</si>
  <si>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</si>
  <si>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</si>
  <si>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</si>
  <si>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</si>
  <si>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</si>
  <si>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</si>
  <si>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</si>
  <si>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</si>
  <si>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</si>
  <si>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</si>
  <si>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</si>
  <si>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</si>
  <si>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</si>
  <si>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</si>
  <si>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</si>
  <si>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</si>
  <si>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</si>
  <si>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</si>
  <si>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</si>
  <si>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</si>
  <si>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</si>
  <si>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</si>
  <si>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</si>
  <si>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</si>
  <si>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</si>
  <si>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</si>
  <si>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</si>
  <si>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</si>
  <si>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</si>
  <si>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</si>
  <si>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</si>
  <si>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</si>
  <si>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</si>
  <si>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</si>
  <si>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</si>
  <si>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</si>
  <si>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</si>
  <si>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</si>
  <si>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</si>
  <si>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</si>
  <si>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</si>
  <si>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</si>
  <si>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</si>
  <si>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</si>
  <si>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</si>
  <si>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</si>
  <si>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</si>
  <si>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</si>
  <si>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</si>
  <si>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</si>
  <si>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</si>
  <si>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</si>
  <si>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</si>
  <si>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</si>
  <si>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</si>
  <si>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</si>
  <si>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</si>
  <si>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</si>
  <si>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</si>
  <si>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</si>
  <si>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</si>
  <si>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</si>
  <si>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</si>
  <si>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</si>
  <si>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</si>
  <si>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</si>
  <si>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</si>
  <si>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</si>
  <si>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</si>
  <si>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</si>
  <si>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</si>
  <si>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</si>
  <si>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</si>
  <si>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</si>
  <si>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</si>
  <si>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</si>
  <si>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</si>
  <si>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</si>
  <si>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</si>
  <si>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</si>
  <si>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</si>
  <si>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</si>
  <si>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</si>
  <si>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</si>
  <si>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</si>
  <si>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</si>
  <si>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</si>
  <si>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</si>
  <si>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</si>
  <si>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</si>
  <si>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</si>
  <si>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</si>
  <si>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</si>
  <si>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</si>
  <si>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</si>
  <si>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</si>
  <si>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</si>
  <si>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</si>
  <si>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</si>
  <si>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</si>
  <si>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</si>
  <si>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</si>
  <si>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</si>
  <si>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</si>
  <si>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</si>
  <si>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</si>
  <si>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</si>
  <si>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</si>
  <si>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</si>
  <si>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</si>
  <si>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</si>
  <si>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</si>
  <si>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</si>
  <si>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</si>
  <si>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</si>
  <si>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</si>
  <si>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</si>
  <si>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</si>
  <si>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</si>
  <si>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</si>
  <si>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</si>
  <si>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</si>
  <si>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</si>
  <si>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</si>
  <si>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</si>
  <si>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</si>
  <si>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</si>
  <si>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</si>
  <si>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</si>
  <si>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</si>
  <si>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</si>
  <si>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</si>
  <si>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</si>
  <si>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</si>
  <si>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</si>
  <si>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</si>
  <si>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</si>
  <si>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</si>
  <si>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</si>
  <si>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</si>
  <si>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</si>
  <si>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</si>
  <si>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</si>
  <si>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</si>
  <si>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</si>
  <si>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</si>
  <si>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</si>
  <si>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</si>
  <si>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</si>
  <si>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</si>
  <si>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</si>
  <si>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</si>
  <si>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</si>
  <si>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</si>
  <si>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</si>
  <si>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</si>
  <si>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</si>
  <si>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</si>
  <si>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</si>
  <si>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</si>
  <si>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</si>
  <si>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</si>
  <si>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</si>
  <si>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</si>
  <si>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</si>
  <si>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</si>
  <si>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</si>
  <si>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</si>
  <si>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</si>
  <si>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</si>
  <si>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</si>
  <si>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</si>
  <si>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</si>
  <si>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</si>
  <si>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</si>
  <si>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</si>
  <si>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</si>
  <si>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</si>
  <si>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</si>
  <si>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</si>
  <si>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</si>
  <si>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</si>
  <si>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</si>
  <si>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</si>
  <si>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</si>
  <si>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</si>
  <si>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</si>
  <si>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</si>
  <si>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</si>
  <si>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</si>
  <si>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</si>
  <si>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</si>
  <si>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</si>
  <si>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</si>
  <si>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</si>
  <si>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</si>
  <si>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</si>
  <si>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</si>
  <si>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</si>
  <si>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</si>
  <si>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</si>
  <si>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</si>
  <si>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</si>
  <si>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</si>
  <si>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</si>
  <si>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</si>
  <si>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</si>
  <si>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</si>
  <si>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</si>
  <si>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</si>
  <si>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</si>
  <si>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</si>
  <si>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</si>
  <si>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</si>
  <si>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</si>
  <si>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</si>
  <si>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</si>
  <si>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</si>
  <si>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</si>
  <si>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</si>
  <si>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</si>
  <si>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</si>
  <si>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</si>
  <si>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</si>
  <si>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</si>
  <si>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</si>
  <si>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</si>
  <si>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</si>
  <si>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</si>
  <si>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</si>
  <si>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</si>
  <si>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</si>
  <si>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</si>
  <si>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</si>
  <si>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</si>
  <si>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</si>
  <si>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</si>
  <si>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</si>
  <si>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</si>
  <si>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</si>
  <si>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</si>
  <si>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</si>
  <si>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</si>
  <si>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</si>
  <si>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</si>
  <si>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</si>
  <si>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</si>
  <si>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</si>
  <si>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</si>
  <si>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</si>
  <si>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</si>
  <si>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</si>
  <si>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</si>
  <si>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</si>
  <si>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</si>
  <si>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</si>
  <si>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</si>
  <si>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</si>
  <si>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</si>
  <si>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</si>
  <si>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</si>
  <si>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</si>
  <si>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</si>
  <si>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</si>
  <si>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</si>
  <si>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</si>
  <si>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</si>
  <si>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</si>
  <si>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</si>
  <si>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</si>
  <si>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</si>
  <si>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</si>
  <si>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</si>
  <si>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</si>
  <si>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</si>
  <si>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</si>
  <si>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</si>
  <si>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</si>
  <si>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</si>
  <si>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</si>
  <si>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</si>
  <si>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</si>
  <si>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</si>
  <si>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</si>
  <si>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</si>
  <si>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</si>
  <si>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</si>
  <si>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</si>
  <si>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</si>
  <si>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</si>
  <si>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</si>
  <si>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</si>
  <si>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</si>
  <si>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</si>
  <si>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</si>
  <si>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</si>
  <si>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</si>
  <si>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</si>
  <si>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</si>
  <si>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</si>
  <si>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</si>
  <si>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</si>
  <si>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</si>
  <si>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</si>
  <si>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</si>
  <si>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</si>
  <si>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</si>
  <si>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</si>
  <si>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</si>
  <si>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</si>
  <si>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</si>
  <si>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</si>
  <si>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</si>
  <si>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</si>
  <si>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</si>
  <si>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</si>
  <si>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</si>
  <si>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</si>
  <si>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</si>
  <si>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</si>
  <si>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</si>
  <si>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</si>
  <si>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</si>
  <si>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</si>
  <si>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</si>
  <si>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</si>
  <si>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</si>
  <si>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</si>
  <si>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</si>
  <si>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</si>
  <si>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</si>
  <si>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</si>
  <si>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</si>
  <si>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</si>
  <si>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</si>
  <si>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</si>
  <si>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</si>
  <si>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</si>
  <si>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</si>
  <si>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</si>
  <si>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</si>
  <si>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</si>
  <si>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</si>
  <si>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</si>
  <si>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</si>
  <si>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</si>
  <si>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</si>
  <si>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</si>
  <si>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</si>
  <si>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</si>
  <si>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</si>
  <si>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</si>
  <si>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</si>
  <si>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</si>
  <si>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</si>
  <si>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</si>
  <si>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</si>
  <si>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</si>
  <si>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</si>
  <si>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</si>
  <si>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</si>
  <si>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</si>
  <si>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</si>
  <si>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</si>
  <si>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</si>
  <si>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</si>
  <si>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</si>
  <si>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</si>
  <si>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</si>
  <si>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</si>
  <si>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</si>
  <si>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</si>
  <si>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</si>
  <si>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</si>
  <si>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</si>
  <si>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</si>
  <si>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</si>
  <si>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</si>
  <si>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</si>
  <si>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</si>
  <si>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</si>
  <si>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</si>
  <si>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</si>
  <si>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</si>
  <si>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</si>
  <si>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</si>
  <si>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</si>
  <si>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</si>
  <si>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</si>
  <si>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</si>
  <si>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</si>
  <si>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</si>
  <si>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</si>
  <si>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</si>
  <si>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</si>
  <si>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</si>
  <si>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</si>
  <si>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</si>
  <si>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</si>
  <si>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</si>
  <si>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</si>
  <si>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</si>
  <si>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</si>
  <si>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</si>
  <si>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</si>
  <si>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</si>
  <si>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</si>
  <si>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</si>
  <si>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</si>
  <si>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</si>
  <si>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</si>
  <si>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</si>
  <si>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</si>
  <si>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</si>
  <si>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</si>
  <si>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</si>
  <si>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</si>
  <si>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</si>
  <si>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</si>
  <si>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</si>
  <si>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</si>
  <si>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</si>
  <si>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</si>
  <si>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</si>
  <si>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</si>
  <si>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</si>
  <si>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</si>
  <si>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</si>
  <si>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</si>
  <si>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</si>
  <si>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</si>
  <si>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</si>
  <si>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</si>
  <si>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</si>
  <si>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</si>
  <si>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</si>
  <si>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</si>
  <si>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</si>
  <si>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</si>
  <si>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</si>
  <si>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</si>
  <si>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</si>
  <si>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</si>
  <si>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</si>
  <si>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</si>
  <si>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</si>
  <si>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</si>
  <si>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</si>
  <si>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</si>
  <si>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</si>
  <si>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</si>
  <si>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</si>
  <si>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</si>
  <si>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</si>
  <si>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</si>
  <si>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</si>
  <si>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</si>
  <si>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</si>
  <si>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</si>
  <si>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</si>
  <si>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</si>
  <si>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</si>
  <si>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</si>
  <si>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</si>
  <si>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</si>
  <si>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</si>
  <si>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</si>
  <si>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</si>
  <si>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</si>
  <si>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</si>
  <si>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</si>
  <si>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</si>
  <si>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</si>
  <si>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</si>
  <si>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</si>
  <si>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</si>
  <si>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</si>
  <si>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</si>
  <si>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</si>
  <si>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</si>
  <si>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</si>
  <si>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</si>
  <si>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</si>
  <si>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</si>
  <si>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</si>
  <si>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</si>
  <si>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</si>
  <si>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</si>
  <si>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</si>
  <si>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</si>
  <si>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</si>
  <si>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</si>
  <si>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</si>
  <si>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</si>
  <si>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</si>
  <si>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</si>
  <si>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</si>
  <si>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</si>
  <si>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</si>
  <si>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</si>
  <si>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</si>
  <si>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</si>
  <si>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</si>
  <si>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</si>
  <si>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</si>
  <si>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</si>
  <si>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</si>
  <si>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</si>
  <si>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</si>
  <si>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</si>
  <si>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</si>
  <si>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</si>
  <si>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</si>
  <si>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</si>
  <si>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</si>
  <si>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</si>
  <si>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</si>
  <si>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</si>
  <si>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</si>
  <si>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</si>
  <si>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</si>
  <si>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</si>
  <si>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</si>
  <si>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</si>
  <si>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</si>
  <si>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</si>
  <si>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</si>
  <si>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</si>
  <si>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</si>
  <si>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</si>
  <si>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</si>
  <si>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</si>
  <si>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</si>
  <si>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</si>
  <si>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</si>
  <si>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</si>
  <si>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</si>
  <si>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</si>
  <si>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</si>
  <si>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</si>
  <si>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</si>
  <si>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</si>
  <si>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</si>
  <si>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</si>
  <si>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</si>
  <si>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</si>
  <si>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</si>
  <si>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</si>
  <si>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</si>
  <si>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</si>
  <si>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</si>
  <si>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</si>
  <si>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</si>
  <si>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</si>
  <si>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</si>
  <si>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</si>
  <si>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</si>
  <si>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</si>
  <si>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</si>
  <si>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</si>
  <si>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</si>
  <si>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</si>
  <si>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</si>
  <si>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</si>
  <si>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</si>
  <si>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</si>
  <si>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</si>
  <si>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</si>
  <si>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</si>
  <si>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</si>
  <si>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</si>
  <si>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</si>
  <si>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</si>
  <si>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</si>
  <si>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</si>
  <si>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</si>
  <si>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</si>
  <si>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</si>
  <si>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</si>
  <si>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</si>
  <si>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</si>
  <si>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</si>
  <si>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</si>
  <si>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</si>
  <si>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</si>
  <si>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</si>
  <si>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</si>
  <si>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</si>
  <si>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</si>
  <si>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</si>
  <si>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</si>
  <si>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</si>
  <si>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</si>
  <si>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</si>
  <si>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</si>
  <si>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</si>
  <si>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</si>
  <si>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</si>
  <si>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</si>
  <si>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</si>
  <si>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</si>
  <si>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</si>
  <si>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</si>
  <si>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</si>
  <si>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</si>
  <si>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</si>
  <si>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</si>
  <si>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</si>
  <si>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</si>
  <si>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</si>
  <si>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</si>
  <si>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</si>
  <si>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</si>
  <si>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</si>
  <si>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</si>
  <si>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</si>
  <si>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</si>
  <si>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</si>
  <si>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</si>
  <si>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</si>
  <si>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</si>
  <si>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</si>
  <si>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</si>
  <si>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</si>
  <si>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</si>
  <si>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</si>
  <si>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</si>
  <si>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</si>
  <si>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</si>
  <si>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</si>
  <si>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</si>
  <si>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</si>
  <si>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</si>
  <si>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</si>
  <si>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</si>
  <si>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</si>
  <si>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</si>
  <si>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</si>
  <si>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</si>
  <si>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</si>
  <si>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</si>
  <si>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</si>
  <si>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</si>
  <si>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</si>
  <si>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</si>
  <si>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</si>
  <si>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</si>
  <si>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</si>
  <si>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</si>
  <si>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</si>
  <si>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</si>
  <si>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</si>
  <si>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</si>
  <si>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</si>
  <si>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</si>
  <si>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</si>
  <si>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</si>
  <si>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</si>
  <si>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</si>
  <si>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</si>
  <si>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</si>
  <si>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</si>
  <si>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</si>
  <si>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</si>
  <si>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</si>
  <si>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</si>
  <si>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</si>
  <si>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</si>
  <si>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</si>
  <si>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</si>
  <si>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</si>
  <si>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</si>
  <si>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</si>
  <si>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</si>
  <si>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</si>
  <si>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</si>
  <si>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</si>
  <si>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</si>
  <si>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</si>
  <si>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</si>
  <si>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</si>
  <si>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</si>
  <si>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</si>
  <si>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</si>
  <si>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</si>
  <si>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</si>
  <si>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</si>
  <si>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</si>
  <si>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</si>
  <si>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</si>
  <si>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</si>
  <si>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</si>
  <si>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</si>
  <si>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</si>
  <si>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</si>
  <si>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</si>
  <si>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</si>
  <si>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</si>
  <si>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</si>
  <si>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</si>
  <si>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</si>
  <si>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</si>
  <si>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</si>
  <si>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</si>
  <si>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</si>
  <si>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</si>
  <si>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</si>
  <si>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</si>
  <si>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</si>
  <si>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</si>
  <si>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</si>
  <si>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</si>
  <si>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</si>
  <si>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</si>
  <si>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</si>
  <si>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</si>
  <si>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</si>
  <si>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</si>
  <si>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</si>
  <si>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</si>
  <si>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</si>
  <si>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</si>
  <si>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</si>
  <si>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</si>
  <si>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</si>
  <si>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</si>
  <si>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</si>
  <si>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</si>
  <si>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</si>
  <si>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</si>
  <si>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</si>
  <si>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</si>
  <si>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</si>
  <si>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</si>
  <si>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</si>
  <si>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</si>
  <si>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</si>
  <si>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</si>
  <si>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</si>
  <si>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</si>
  <si>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</si>
  <si>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</si>
  <si>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</si>
  <si>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</si>
  <si>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</si>
  <si>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</si>
  <si>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</si>
  <si>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</si>
  <si>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</si>
  <si>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</si>
  <si>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</si>
  <si>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</si>
  <si>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</si>
  <si>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</si>
  <si>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</si>
  <si>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</si>
  <si>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</si>
  <si>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</si>
  <si>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</si>
  <si>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</si>
  <si>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</si>
  <si>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</si>
  <si>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</si>
  <si>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</si>
  <si>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</si>
  <si>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</si>
  <si>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</si>
  <si>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</si>
  <si>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</si>
  <si>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</si>
  <si>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</si>
  <si>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</si>
  <si>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</si>
  <si>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</si>
  <si>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</si>
  <si>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</si>
  <si>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</si>
  <si>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</si>
  <si>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</si>
  <si>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</si>
  <si>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</si>
  <si>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</si>
  <si>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</si>
  <si>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</si>
  <si>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</si>
  <si>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</si>
  <si>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</si>
  <si>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</si>
  <si>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</si>
  <si>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</si>
  <si>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</si>
  <si>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</si>
  <si>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</si>
  <si>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</si>
  <si>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</si>
  <si>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</si>
  <si>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</si>
  <si>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</si>
  <si>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</si>
  <si>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</si>
  <si>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</si>
  <si>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</si>
  <si>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</si>
  <si>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</si>
  <si>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</si>
  <si>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</si>
  <si>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</si>
  <si>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</si>
  <si>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</si>
  <si>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</si>
  <si>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</si>
  <si>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</si>
  <si>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</si>
  <si>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</si>
  <si>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</si>
  <si>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</si>
  <si>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</si>
  <si>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</si>
  <si>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</si>
  <si>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</si>
  <si>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</si>
  <si>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</si>
  <si>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</si>
  <si>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</si>
  <si>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</si>
  <si>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</si>
  <si>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</si>
  <si>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</si>
  <si>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</si>
  <si>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</si>
  <si>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</si>
  <si>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</si>
  <si>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</si>
  <si>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</si>
  <si>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</si>
  <si>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</si>
  <si>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</si>
  <si>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</si>
  <si>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</si>
  <si>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</si>
  <si>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</si>
  <si>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</si>
  <si>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</si>
  <si>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</si>
  <si>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</si>
  <si>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</si>
  <si>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</si>
  <si>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</si>
  <si>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</si>
  <si>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</si>
  <si>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</si>
  <si>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</si>
  <si>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</si>
  <si>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</si>
  <si>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</si>
  <si>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</si>
  <si>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</si>
  <si>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</si>
  <si>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</si>
  <si>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</si>
  <si>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</si>
  <si>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</si>
  <si>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</si>
  <si>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</si>
  <si>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</si>
  <si>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</si>
  <si>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</si>
  <si>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</si>
  <si>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</si>
  <si>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</si>
  <si>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</si>
  <si>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</si>
  <si>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</si>
  <si>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</si>
  <si>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</si>
  <si>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</si>
  <si>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</si>
  <si>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</si>
  <si>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</si>
  <si>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</si>
  <si>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</si>
  <si>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</si>
  <si>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</si>
  <si>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</si>
  <si>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</si>
  <si>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</si>
  <si>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</si>
  <si>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</si>
  <si>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</si>
  <si>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</si>
  <si>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</si>
  <si>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</si>
  <si>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</si>
  <si>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</si>
  <si>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</si>
  <si>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</si>
  <si>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</si>
  <si>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</si>
  <si>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</si>
  <si>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</si>
  <si>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</si>
  <si>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</si>
  <si>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</si>
  <si>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</si>
  <si>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</si>
  <si>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</si>
  <si>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</si>
  <si>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</si>
  <si>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</si>
  <si>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</si>
  <si>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</si>
  <si>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</si>
  <si>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</si>
  <si>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</si>
  <si>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</si>
  <si>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</si>
  <si>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</si>
  <si>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</si>
  <si>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</si>
  <si>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</si>
  <si>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</si>
  <si>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</si>
  <si>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</si>
  <si>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</si>
  <si>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</si>
  <si>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</si>
  <si>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</si>
  <si>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</si>
  <si>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</si>
  <si>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</si>
  <si>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</si>
  <si>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</si>
  <si>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</si>
  <si>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</si>
  <si>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</si>
  <si>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</si>
  <si>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</si>
  <si>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</si>
  <si>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</si>
  <si>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</si>
  <si>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</si>
  <si>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</si>
  <si>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</si>
  <si>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</si>
  <si>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</si>
  <si>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</si>
  <si>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</si>
  <si>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</si>
  <si>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</si>
  <si>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</si>
  <si>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</si>
  <si>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</si>
  <si>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</si>
  <si>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</si>
  <si>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</si>
  <si>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</si>
  <si>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</si>
  <si>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</si>
  <si>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</si>
  <si>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</si>
  <si>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</si>
  <si>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</si>
  <si>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</si>
  <si>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</si>
  <si>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</si>
  <si>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</si>
  <si>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</si>
  <si>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</si>
  <si>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</si>
  <si>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</si>
  <si>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</si>
  <si>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</si>
  <si>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</si>
  <si>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</si>
  <si>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</si>
  <si>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</si>
  <si>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</si>
  <si>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</si>
  <si>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</si>
  <si>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</si>
  <si>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</si>
  <si>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</si>
  <si>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</si>
  <si>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</si>
  <si>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</si>
  <si>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</si>
  <si>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</si>
  <si>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</si>
  <si>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</si>
  <si>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</si>
  <si>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</si>
  <si>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</si>
  <si>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</si>
  <si>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</si>
  <si>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</si>
  <si>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</si>
  <si>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</si>
  <si>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</si>
  <si>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</si>
  <si>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</si>
  <si>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</si>
  <si>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</si>
  <si>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</si>
  <si>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</si>
  <si>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</si>
  <si>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</si>
  <si>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</si>
  <si>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</si>
  <si>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</si>
  <si>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</si>
  <si>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</si>
  <si>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</si>
  <si>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</si>
  <si>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</si>
  <si>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</si>
  <si>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</si>
  <si>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</si>
  <si>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</si>
  <si>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</si>
  <si>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</si>
  <si>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</si>
  <si>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</si>
  <si>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</si>
  <si>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</si>
  <si>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</si>
  <si>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</si>
  <si>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</si>
  <si>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</si>
  <si>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</si>
  <si>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</si>
  <si>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</si>
  <si>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</si>
  <si>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</si>
  <si>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</si>
  <si>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</si>
  <si>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</si>
  <si>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</si>
  <si>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</si>
  <si>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</si>
  <si>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</si>
  <si>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</si>
  <si>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</si>
  <si>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</si>
  <si>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</si>
  <si>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</si>
  <si>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</si>
  <si>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</si>
  <si>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</si>
  <si>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</si>
  <si>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</si>
  <si>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</si>
  <si>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</si>
  <si>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</si>
  <si>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</si>
  <si>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</si>
  <si>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</si>
  <si>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</si>
  <si>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</si>
  <si>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</si>
  <si>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</si>
  <si>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</si>
  <si>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</si>
  <si>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</si>
  <si>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</si>
  <si>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</si>
  <si>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</si>
  <si>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</si>
  <si>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</si>
  <si>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</si>
  <si>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</si>
  <si>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</si>
  <si>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</si>
  <si>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</si>
  <si>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</si>
  <si>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</si>
  <si>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</si>
  <si>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</si>
  <si>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</si>
  <si>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</si>
  <si>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</si>
  <si>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</si>
  <si>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</si>
  <si>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</si>
  <si>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</si>
  <si>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</si>
  <si>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</si>
  <si>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</si>
  <si>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</si>
  <si>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</si>
  <si>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</si>
  <si>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</si>
  <si>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</si>
  <si>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</si>
  <si>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</si>
  <si>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</si>
  <si>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</si>
  <si>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</si>
  <si>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</si>
  <si>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</si>
  <si>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</si>
  <si>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</si>
  <si>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</si>
  <si>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</si>
  <si>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</si>
  <si>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</si>
  <si>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</si>
  <si>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</si>
  <si>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</si>
  <si>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</si>
  <si>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</si>
  <si>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</si>
  <si>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</si>
  <si>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</si>
  <si>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</si>
  <si>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</si>
  <si>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</si>
  <si>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</si>
  <si>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</si>
  <si>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</si>
  <si>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</si>
  <si>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</si>
  <si>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</si>
  <si>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</si>
  <si>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</si>
  <si>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</si>
  <si>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</si>
  <si>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</si>
  <si>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</si>
  <si>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</si>
  <si>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</si>
  <si>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</si>
  <si>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</si>
  <si>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</si>
  <si>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</si>
  <si>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</si>
  <si>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</si>
  <si>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</si>
  <si>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</si>
  <si>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</si>
  <si>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</si>
  <si>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</si>
  <si>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</si>
  <si>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</si>
  <si>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</si>
  <si>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</si>
  <si>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</si>
  <si>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</si>
  <si>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</si>
  <si>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</si>
  <si>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</si>
  <si>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</si>
  <si>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</si>
  <si>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</si>
  <si>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</si>
  <si>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</si>
  <si>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</si>
  <si>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</si>
  <si>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</si>
  <si>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</si>
  <si>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</si>
  <si>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</si>
  <si>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</si>
  <si>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</si>
  <si>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</si>
  <si>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</si>
  <si>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</si>
  <si>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</si>
  <si>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</si>
  <si>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</si>
  <si>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</si>
  <si>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</si>
  <si>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</si>
  <si>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</si>
  <si>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</si>
  <si>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</si>
  <si>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</si>
  <si>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</si>
  <si>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</si>
  <si>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</si>
  <si>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</si>
  <si>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</si>
  <si>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</si>
  <si>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</si>
  <si>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</si>
  <si>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</si>
  <si>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</si>
  <si>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</si>
  <si>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</si>
  <si>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</si>
  <si>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</si>
  <si>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</si>
  <si>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</si>
  <si>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</si>
  <si>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</si>
  <si>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</si>
  <si>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</si>
  <si>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</si>
  <si>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</si>
  <si>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</si>
  <si>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</si>
  <si>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</si>
  <si>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</si>
  <si>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</si>
  <si>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</si>
  <si>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</si>
  <si>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</si>
  <si>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</si>
  <si>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</si>
  <si>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</si>
  <si>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</si>
  <si>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</si>
  <si>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</si>
  <si>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</si>
  <si>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</si>
  <si>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</si>
  <si>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</si>
  <si>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</si>
  <si>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</si>
  <si>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</si>
  <si>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</si>
  <si>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</si>
  <si>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</si>
  <si>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</si>
  <si>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</si>
  <si>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</si>
  <si>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</si>
  <si>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</si>
  <si>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</si>
  <si>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</si>
  <si>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</si>
  <si>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</si>
  <si>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</si>
  <si>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</si>
  <si>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</si>
  <si>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</si>
  <si>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</si>
  <si>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</si>
  <si>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</si>
  <si>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</si>
  <si>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</si>
  <si>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</si>
  <si>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</si>
  <si>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</si>
  <si>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</si>
  <si>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</si>
  <si>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</si>
  <si>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</si>
  <si>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</si>
  <si>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</si>
  <si>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</si>
  <si>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</si>
  <si>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</si>
  <si>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</si>
  <si>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</si>
  <si>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</si>
  <si>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</si>
  <si>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</si>
  <si>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</si>
  <si>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</si>
  <si>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</si>
  <si>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</si>
  <si>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</si>
  <si>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</si>
  <si>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</si>
  <si>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</si>
  <si>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</si>
  <si>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</si>
  <si>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</si>
  <si>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</si>
  <si>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</si>
  <si>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</si>
  <si>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</si>
  <si>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</si>
  <si>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</si>
  <si>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</si>
  <si>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</si>
  <si>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</si>
  <si>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</si>
  <si>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</si>
  <si>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</si>
  <si>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</si>
  <si>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</si>
  <si>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</si>
  <si>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</si>
  <si>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</si>
  <si>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</si>
  <si>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</si>
  <si>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</si>
  <si>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</si>
  <si>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</si>
  <si>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</si>
  <si>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</si>
  <si>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</si>
  <si>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</si>
  <si>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</si>
  <si>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</si>
  <si>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</si>
  <si>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</si>
  <si>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</si>
  <si>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</si>
  <si>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</si>
  <si>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</si>
  <si>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</si>
  <si>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</si>
  <si>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</si>
  <si>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</si>
  <si>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</si>
  <si>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</si>
  <si>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</si>
  <si>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</si>
  <si>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</si>
  <si>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</si>
  <si>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</si>
  <si>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</si>
  <si>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</si>
  <si>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</si>
  <si>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</si>
  <si>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</si>
  <si>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</si>
  <si>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</si>
  <si>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</si>
  <si>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</si>
  <si>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</si>
  <si>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</si>
  <si>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</si>
  <si>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</si>
  <si>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</si>
  <si>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</si>
  <si>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</si>
  <si>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</si>
  <si>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</si>
  <si>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</si>
  <si>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</si>
  <si>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</si>
  <si>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</si>
  <si>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</si>
  <si>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</si>
  <si>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</si>
  <si>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</si>
  <si>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</si>
  <si>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</si>
  <si>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</si>
  <si>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</si>
  <si>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</si>
  <si>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</si>
  <si>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</si>
  <si>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</si>
  <si>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</si>
  <si>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</si>
  <si>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</si>
  <si>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</si>
  <si>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</si>
  <si>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</si>
  <si>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</si>
  <si>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</si>
  <si>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</si>
  <si>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</si>
  <si>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</si>
  <si>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</si>
  <si>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</si>
  <si>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</si>
  <si>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</si>
  <si>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</si>
  <si>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</si>
  <si>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</si>
  <si>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</si>
  <si>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</si>
  <si>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</si>
  <si>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</si>
  <si>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</si>
  <si>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</si>
  <si>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</si>
  <si>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</si>
  <si>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</si>
  <si>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</si>
  <si>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</si>
  <si>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</si>
  <si>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</si>
  <si>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</si>
  <si>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</si>
  <si>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</si>
  <si>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</si>
  <si>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</si>
  <si>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</si>
  <si>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</si>
  <si>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</si>
  <si>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</si>
  <si>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</si>
  <si>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</si>
  <si>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</si>
  <si>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</si>
  <si>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</si>
  <si>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</si>
  <si>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</si>
  <si>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</si>
  <si>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</si>
  <si>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</si>
  <si>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</si>
  <si>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</si>
  <si>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</si>
  <si>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</si>
  <si>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</si>
  <si>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</si>
  <si>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</si>
  <si>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</si>
  <si>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</si>
  <si>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</si>
  <si>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</si>
  <si>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</si>
  <si>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</si>
  <si>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</si>
  <si>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</si>
  <si>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</si>
  <si>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</si>
  <si>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</si>
  <si>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</si>
  <si>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</si>
  <si>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</si>
  <si>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</si>
  <si>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</si>
  <si>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</si>
  <si>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</si>
  <si>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</si>
  <si>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</si>
  <si>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</si>
  <si>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</si>
  <si>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</si>
  <si>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</si>
  <si>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</si>
  <si>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</si>
  <si>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</si>
  <si>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</si>
  <si>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</si>
  <si>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</si>
  <si>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</si>
  <si>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</si>
  <si>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</si>
  <si>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</si>
  <si>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</si>
  <si>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</si>
  <si>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</si>
  <si>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</si>
  <si>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</si>
  <si>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</si>
  <si>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</si>
  <si>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</si>
  <si>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</si>
  <si>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</si>
  <si>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</si>
  <si>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</si>
  <si>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</si>
  <si>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</si>
  <si>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</si>
  <si>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</si>
  <si>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</si>
  <si>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</si>
  <si>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</si>
  <si>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</si>
  <si>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</si>
  <si>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</si>
  <si>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</si>
  <si>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</si>
  <si>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</si>
  <si>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</si>
  <si>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</si>
  <si>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</si>
  <si>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</si>
  <si>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</si>
  <si>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</si>
  <si>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</si>
  <si>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</si>
  <si>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</si>
  <si>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</si>
  <si>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</si>
  <si>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</si>
  <si>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</si>
  <si>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</si>
  <si>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</si>
  <si>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</si>
  <si>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</si>
  <si>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</si>
  <si>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</si>
  <si>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</si>
  <si>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</si>
  <si>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</si>
  <si>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</si>
  <si>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</si>
  <si>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</si>
  <si>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</si>
  <si>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</si>
  <si>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</si>
  <si>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</si>
  <si>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</si>
  <si>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</si>
  <si>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</si>
  <si>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</si>
  <si>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</si>
  <si>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</si>
  <si>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</si>
  <si>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</si>
  <si>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</si>
  <si>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</si>
  <si>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</si>
  <si>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</si>
  <si>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</si>
  <si>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</si>
  <si>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</si>
  <si>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</si>
  <si>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</si>
  <si>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</si>
  <si>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</si>
  <si>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</si>
  <si>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</si>
  <si>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</si>
  <si>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</si>
  <si>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</si>
  <si>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</si>
  <si>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</si>
  <si>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</si>
  <si>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</si>
  <si>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</si>
  <si>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</si>
  <si>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</si>
  <si>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</si>
  <si>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</si>
  <si>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</si>
  <si>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</si>
  <si>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</si>
  <si>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</si>
  <si>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</si>
  <si>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</si>
  <si>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</si>
  <si>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</si>
  <si>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</si>
  <si>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</si>
  <si>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</si>
  <si>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</si>
  <si>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</si>
  <si>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</si>
  <si>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</si>
  <si>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</si>
  <si>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</si>
  <si>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</si>
  <si>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</si>
  <si>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</si>
  <si>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</si>
  <si>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</si>
  <si>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</si>
  <si>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</si>
  <si>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</si>
  <si>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</si>
  <si>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</si>
  <si>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</si>
  <si>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</si>
  <si>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</si>
  <si>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</si>
  <si>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</si>
  <si>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</si>
  <si>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</si>
  <si>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</si>
  <si>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</si>
  <si>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</si>
  <si>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</si>
  <si>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</si>
  <si>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</si>
  <si>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</si>
  <si>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</si>
  <si>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</si>
  <si>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</si>
  <si>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</si>
  <si>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</si>
  <si>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</si>
  <si>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</si>
  <si>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</si>
  <si>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</si>
  <si>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</si>
  <si>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</si>
  <si>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</si>
  <si>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</si>
  <si>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</si>
  <si>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</si>
  <si>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</si>
  <si>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</si>
  <si>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</si>
  <si>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</si>
  <si>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</si>
  <si>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</si>
  <si>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</si>
  <si>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</si>
  <si>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</si>
  <si>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</si>
  <si>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</si>
  <si>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</si>
  <si>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</si>
  <si>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</si>
  <si>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</si>
  <si>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</si>
  <si>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</si>
  <si>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</si>
  <si>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</si>
  <si>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</si>
  <si>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</si>
  <si>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</si>
  <si>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</si>
  <si>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</si>
  <si>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</si>
  <si>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</si>
  <si>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</si>
  <si>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</si>
  <si>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</si>
  <si>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</si>
  <si>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</si>
  <si>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</si>
  <si>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</si>
  <si>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</si>
  <si>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</si>
  <si>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</si>
  <si>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</si>
  <si>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</si>
  <si>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</si>
  <si>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</si>
  <si>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</si>
  <si>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</si>
  <si>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</si>
  <si>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</si>
  <si>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</si>
  <si>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</si>
  <si>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</si>
  <si>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</si>
  <si>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</si>
  <si>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</si>
  <si>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</si>
  <si>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</si>
  <si>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</si>
  <si>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</si>
  <si>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</si>
  <si>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</si>
  <si>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</si>
  <si>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</si>
  <si>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</si>
  <si>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</si>
  <si>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</si>
  <si>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</si>
  <si>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</si>
  <si>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</si>
  <si>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</si>
  <si>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</si>
  <si>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</si>
  <si>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</si>
  <si>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</si>
  <si>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</si>
  <si>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</si>
  <si>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</si>
  <si>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</si>
  <si>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</si>
  <si>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</si>
  <si>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</si>
  <si>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</si>
  <si>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</si>
  <si>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</si>
  <si>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</si>
  <si>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</si>
  <si>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</si>
  <si>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</si>
  <si>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</si>
  <si>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</si>
  <si>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</si>
  <si>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</si>
  <si>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</si>
  <si>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</si>
  <si>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</si>
  <si>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</si>
  <si>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</si>
  <si>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</si>
  <si>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</si>
  <si>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</si>
  <si>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</si>
  <si>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</si>
  <si>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</si>
  <si>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</si>
  <si>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</si>
  <si>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</si>
  <si>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</si>
  <si>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</si>
  <si>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</si>
  <si>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</si>
  <si>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</si>
  <si>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</si>
  <si>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</si>
  <si>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</si>
  <si>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</si>
  <si>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</si>
  <si>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</si>
  <si>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</si>
  <si>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</si>
  <si>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</si>
  <si>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</si>
  <si>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</si>
  <si>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</si>
  <si>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</si>
  <si>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</si>
  <si>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</si>
  <si>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</si>
  <si>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</si>
  <si>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</si>
  <si>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</si>
  <si>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</si>
  <si>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</si>
  <si>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</si>
  <si>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</si>
  <si>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</si>
  <si>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</si>
  <si>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</si>
  <si>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</si>
  <si>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</si>
  <si>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</si>
  <si>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</si>
  <si>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</si>
  <si>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</si>
  <si>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</si>
  <si>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</si>
  <si>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</si>
  <si>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</si>
  <si>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</si>
  <si>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</si>
  <si>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</si>
  <si>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</si>
  <si>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</si>
  <si>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</si>
  <si>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</si>
  <si>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</si>
  <si>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</si>
  <si>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</si>
  <si>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</si>
  <si>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</si>
  <si>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</si>
  <si>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</si>
  <si>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</si>
  <si>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</si>
  <si>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</si>
  <si>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</si>
  <si>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</si>
  <si>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</si>
  <si>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</si>
  <si>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</si>
  <si>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</si>
  <si>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</si>
  <si>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</si>
  <si>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</si>
  <si>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</si>
  <si>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</si>
  <si>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</si>
  <si>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</si>
  <si>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</si>
  <si>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</si>
  <si>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</si>
  <si>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</si>
  <si>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</si>
  <si>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</si>
  <si>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</si>
  <si>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</si>
  <si>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</si>
  <si>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</si>
  <si>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</si>
  <si>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</si>
  <si>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</si>
  <si>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</si>
  <si>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</si>
  <si>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</si>
  <si>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</si>
  <si>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</si>
  <si>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</si>
  <si>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</si>
  <si>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</si>
  <si>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</si>
  <si>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</si>
  <si>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</si>
  <si>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</si>
  <si>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</si>
  <si>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</si>
  <si>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</si>
  <si>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</si>
  <si>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</si>
  <si>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</si>
  <si>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</si>
  <si>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</si>
  <si>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</si>
  <si>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</si>
  <si>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</si>
  <si>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</si>
  <si>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</si>
  <si>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</si>
  <si>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</si>
  <si>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</si>
  <si>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</si>
  <si>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</si>
  <si>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</si>
  <si>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</si>
  <si>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</si>
  <si>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</si>
  <si>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</si>
  <si>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</si>
  <si>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</si>
  <si>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</si>
  <si>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</si>
  <si>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</si>
  <si>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</si>
  <si>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</si>
  <si>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</si>
  <si>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</si>
  <si>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</si>
  <si>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</si>
  <si>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</si>
  <si>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</si>
  <si>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</si>
  <si>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</si>
  <si>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</si>
  <si>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</si>
  <si>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</si>
  <si>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</si>
  <si>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</si>
  <si>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</si>
  <si>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</si>
  <si>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</si>
  <si>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</si>
  <si>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</si>
  <si>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</si>
  <si>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</si>
  <si>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</si>
  <si>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</si>
  <si>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</si>
  <si>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</si>
  <si>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</si>
  <si>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</si>
  <si>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</si>
  <si>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</si>
  <si>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</si>
  <si>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</si>
  <si>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</si>
  <si>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</si>
  <si>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</si>
  <si>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</si>
  <si>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</si>
  <si>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</si>
  <si>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</si>
  <si>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</si>
  <si>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</si>
  <si>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</si>
  <si>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</si>
  <si>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</si>
  <si>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</si>
  <si>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</si>
  <si>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</si>
  <si>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</si>
  <si>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</si>
  <si>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</si>
  <si>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</si>
  <si>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</si>
  <si>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</si>
  <si>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</si>
  <si>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</si>
  <si>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</si>
  <si>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</si>
  <si>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</si>
  <si>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</si>
  <si>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</si>
  <si>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</si>
  <si>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</si>
  <si>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</si>
  <si>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</si>
  <si>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</si>
  <si>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</si>
  <si>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</si>
  <si>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</si>
  <si>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</si>
  <si>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</si>
  <si>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</si>
  <si>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</si>
  <si>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</si>
  <si>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</si>
  <si>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</si>
  <si>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</si>
  <si>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</si>
  <si>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</si>
  <si>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</si>
  <si>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</si>
  <si>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</si>
  <si>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</si>
  <si>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</si>
  <si>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</si>
  <si>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</si>
  <si>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</si>
  <si>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</si>
  <si>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</si>
  <si>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</si>
  <si>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</si>
  <si>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</si>
  <si>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</si>
  <si>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</si>
  <si>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</si>
  <si>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</si>
  <si>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</si>
  <si>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</si>
  <si>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</si>
  <si>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</si>
  <si>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</si>
  <si>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</si>
  <si>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</si>
  <si>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</si>
  <si>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</si>
  <si>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</si>
  <si>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</si>
  <si>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</si>
  <si>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</si>
  <si>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</si>
  <si>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</si>
  <si>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</si>
  <si>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</si>
  <si>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</si>
  <si>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</si>
  <si>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</si>
  <si>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</si>
  <si>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</si>
  <si>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</si>
  <si>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</si>
  <si>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</si>
  <si>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</si>
  <si>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</si>
  <si>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</si>
  <si>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</si>
  <si>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</si>
  <si>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</si>
  <si>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</si>
  <si>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</si>
  <si>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</si>
  <si>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</si>
  <si>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</si>
  <si>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</si>
  <si>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</si>
  <si>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</si>
  <si>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</si>
  <si>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</si>
  <si>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</si>
  <si>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</si>
  <si>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</si>
  <si>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</si>
  <si>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</si>
  <si>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</si>
  <si>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</si>
  <si>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</si>
  <si>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</si>
  <si>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</si>
  <si>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</si>
  <si>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</si>
  <si>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</si>
  <si>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</si>
  <si>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</si>
  <si>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</si>
  <si>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</si>
  <si>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</si>
  <si>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</si>
  <si>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</si>
  <si>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</si>
  <si>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</si>
  <si>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</si>
  <si>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</si>
  <si>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</si>
  <si>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</si>
  <si>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</si>
  <si>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</si>
  <si>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</si>
  <si>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</si>
  <si>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</si>
  <si>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</si>
  <si>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</si>
  <si>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</si>
  <si>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</si>
  <si>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</si>
  <si>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</si>
  <si>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</si>
  <si>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</si>
  <si>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</si>
  <si>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</si>
  <si>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</si>
  <si>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</si>
  <si>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</si>
  <si>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</si>
  <si>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</si>
  <si>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</si>
  <si>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</si>
  <si>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</si>
  <si>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</si>
  <si>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</si>
  <si>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</si>
  <si>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</si>
  <si>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</si>
  <si>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</si>
  <si>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</si>
  <si>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</si>
  <si>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</si>
  <si>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</si>
  <si>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</si>
  <si>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</si>
  <si>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</si>
  <si>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</si>
  <si>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</si>
  <si>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</si>
  <si>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</si>
  <si>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</si>
  <si>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</si>
  <si>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</si>
  <si>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</si>
  <si>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</si>
  <si>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</si>
  <si>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</si>
  <si>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</si>
  <si>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</si>
  <si>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</si>
  <si>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</si>
  <si>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</si>
  <si>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</si>
  <si>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</si>
  <si>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</si>
  <si>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</si>
  <si>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</si>
  <si>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</si>
  <si>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</si>
  <si>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</si>
  <si>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</si>
  <si>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</si>
  <si>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</si>
  <si>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</si>
  <si>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</si>
  <si>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</si>
  <si>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</si>
  <si>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</si>
  <si>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</si>
  <si>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</si>
  <si>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</si>
  <si>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</si>
  <si>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</si>
  <si>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</si>
  <si>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</si>
  <si>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</si>
  <si>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</si>
  <si>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</si>
  <si>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</si>
  <si>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</si>
  <si>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</si>
  <si>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</si>
  <si>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</si>
  <si>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</si>
  <si>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</si>
  <si>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</si>
  <si>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</si>
  <si>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</si>
  <si>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</si>
  <si>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</si>
  <si>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</si>
  <si>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</si>
  <si>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</si>
  <si>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</si>
  <si>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</si>
  <si>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</si>
  <si>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</si>
  <si>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</si>
  <si>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</si>
  <si>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</si>
  <si>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</si>
  <si>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</si>
  <si>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</si>
  <si>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</si>
  <si>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</si>
  <si>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</si>
  <si>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</si>
  <si>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</si>
  <si>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</si>
  <si>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</si>
  <si>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</si>
  <si>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</si>
  <si>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</si>
  <si>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</si>
  <si>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</si>
  <si>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</si>
  <si>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</si>
  <si>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</si>
  <si>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</si>
  <si>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</si>
  <si>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</si>
  <si>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</si>
  <si>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</si>
  <si>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</si>
  <si>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</si>
  <si>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</si>
  <si>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</si>
  <si>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</si>
  <si>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</si>
  <si>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</si>
  <si>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</si>
  <si>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</si>
  <si>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</si>
  <si>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</si>
  <si>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</si>
  <si>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</si>
  <si>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</si>
  <si>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</si>
  <si>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</si>
  <si>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</si>
  <si>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</si>
  <si>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</si>
  <si>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</si>
  <si>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</si>
  <si>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</si>
  <si>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</si>
  <si>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</si>
  <si>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</si>
  <si>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</si>
  <si>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</si>
  <si>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</si>
  <si>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</si>
  <si>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</si>
  <si>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</si>
  <si>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</si>
  <si>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</si>
  <si>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</si>
  <si>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</si>
  <si>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</si>
  <si>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</si>
  <si>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</si>
  <si>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</si>
  <si>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</si>
  <si>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</si>
  <si>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</si>
  <si>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</si>
  <si>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</si>
  <si>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</si>
  <si>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</si>
  <si>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</si>
  <si>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</si>
  <si>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</si>
  <si>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</si>
  <si>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</si>
  <si>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</si>
  <si>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</si>
  <si>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</si>
  <si>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</si>
  <si>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</si>
  <si>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</si>
  <si>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</si>
  <si>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</si>
  <si>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</si>
  <si>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</si>
  <si>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</si>
  <si>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</si>
  <si>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</si>
  <si>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</si>
  <si>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</si>
  <si>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</si>
  <si>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</si>
  <si>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</si>
  <si>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</si>
  <si>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</si>
  <si>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</si>
  <si>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</si>
  <si>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</si>
  <si>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</si>
  <si>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</si>
  <si>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</si>
  <si>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</si>
  <si>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</si>
  <si>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</si>
  <si>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</si>
  <si>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</si>
  <si>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</si>
  <si>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</si>
  <si>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</si>
  <si>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</si>
  <si>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</si>
  <si>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</si>
  <si>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</si>
  <si>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</si>
  <si>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</si>
  <si>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</si>
  <si>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</si>
  <si>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</si>
  <si>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</si>
  <si>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</si>
  <si>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</si>
  <si>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</si>
  <si>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</si>
  <si>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</si>
  <si>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</si>
  <si>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</si>
  <si>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</si>
  <si>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</si>
  <si>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</si>
  <si>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</si>
  <si>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</si>
  <si>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</si>
  <si>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</si>
  <si>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</si>
  <si>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</si>
  <si>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</si>
  <si>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</si>
  <si>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</si>
  <si>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</si>
  <si>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</si>
  <si>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</si>
  <si>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</si>
  <si>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</si>
  <si>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</si>
  <si>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</si>
  <si>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</si>
  <si>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</si>
  <si>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</si>
  <si>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</si>
  <si>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</si>
  <si>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</si>
  <si>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</si>
  <si>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</si>
  <si>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</si>
  <si>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</si>
  <si>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</si>
  <si>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</si>
  <si>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</si>
  <si>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</si>
  <si>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</si>
  <si>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</si>
  <si>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</si>
  <si>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</si>
  <si>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</si>
  <si>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</si>
  <si>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</si>
  <si>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</si>
  <si>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</si>
  <si>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</si>
  <si>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</si>
  <si>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</si>
  <si>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</si>
  <si>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</si>
  <si>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</si>
  <si>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</si>
  <si>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</si>
  <si>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</si>
  <si>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</si>
  <si>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</si>
  <si>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</si>
  <si>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</si>
  <si>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</si>
  <si>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</si>
  <si>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</si>
  <si>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</si>
  <si>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</si>
  <si>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</si>
  <si>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</si>
  <si>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</si>
  <si>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</si>
  <si>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</si>
  <si>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</si>
  <si>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</si>
  <si>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</si>
  <si>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</si>
  <si>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</si>
  <si>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</si>
  <si>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</si>
  <si>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</si>
  <si>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</si>
  <si>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</si>
  <si>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</si>
  <si>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</si>
  <si>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</si>
  <si>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</si>
  <si>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</si>
  <si>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</si>
  <si>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</si>
  <si>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</si>
  <si>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</si>
  <si>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</si>
  <si>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</si>
  <si>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</si>
  <si>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</si>
  <si>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</si>
  <si>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</si>
  <si>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</si>
  <si>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</si>
  <si>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</si>
  <si>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</si>
  <si>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</si>
  <si>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</si>
  <si>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</si>
  <si>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</si>
  <si>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</si>
  <si>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</si>
  <si>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</si>
  <si>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</si>
  <si>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</si>
  <si>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</si>
  <si>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</si>
  <si>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</si>
  <si>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</si>
  <si>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</si>
  <si>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</si>
  <si>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</si>
  <si>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</si>
  <si>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</si>
  <si>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</si>
  <si>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</si>
  <si>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</si>
  <si>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</si>
  <si>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</si>
  <si>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</si>
  <si>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</si>
  <si>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</si>
  <si>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</si>
  <si>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</si>
  <si>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</si>
  <si>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</si>
  <si>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</si>
  <si>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</si>
  <si>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</si>
  <si>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</si>
  <si>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</si>
  <si>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</si>
  <si>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</si>
  <si>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</si>
  <si>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</si>
  <si>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</si>
  <si>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</si>
  <si>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</si>
  <si>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</si>
  <si>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</si>
  <si>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</si>
  <si>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</si>
  <si>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</si>
  <si>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</si>
  <si>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</si>
  <si>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</si>
  <si>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</si>
  <si>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</si>
  <si>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</si>
  <si>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</si>
  <si>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</si>
  <si>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</si>
  <si>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</si>
  <si>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</si>
  <si>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</si>
  <si>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</si>
  <si>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</si>
  <si>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</si>
  <si>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</si>
  <si>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</si>
  <si>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</si>
  <si>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</si>
  <si>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</si>
  <si>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</si>
  <si>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</si>
  <si>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</si>
  <si>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</si>
  <si>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</si>
  <si>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</si>
  <si>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</si>
  <si>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</si>
  <si>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</si>
  <si>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</si>
  <si>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</si>
  <si>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</si>
  <si>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</si>
  <si>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</si>
  <si>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</si>
  <si>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</si>
  <si>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</si>
  <si>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</si>
  <si>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</si>
  <si>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</si>
  <si>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</si>
  <si>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</si>
  <si>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</si>
  <si>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</si>
  <si>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</si>
  <si>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</si>
  <si>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</si>
  <si>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</si>
  <si>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</si>
  <si>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</si>
  <si>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</si>
  <si>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</si>
  <si>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</si>
  <si>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</si>
  <si>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</si>
  <si>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</si>
  <si>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</si>
  <si>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</si>
  <si>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</si>
  <si>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</si>
  <si>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</si>
  <si>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</si>
  <si>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</si>
  <si>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</si>
  <si>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</si>
  <si>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</si>
  <si>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</si>
  <si>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</si>
  <si>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</si>
  <si>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</si>
  <si>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</si>
  <si>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</si>
  <si>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</si>
  <si>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</si>
  <si>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</si>
  <si>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</si>
  <si>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</si>
  <si>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</si>
  <si>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</si>
  <si>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</si>
  <si>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</si>
  <si>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</si>
  <si>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</si>
  <si>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</si>
  <si>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</si>
  <si>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</si>
  <si>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</si>
  <si>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</si>
  <si>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</si>
  <si>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</si>
  <si>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</si>
  <si>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</si>
  <si>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</si>
  <si>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</si>
  <si>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</si>
  <si>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</si>
  <si>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</si>
  <si>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</si>
  <si>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</si>
  <si>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</si>
  <si>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</si>
  <si>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</si>
  <si>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</si>
  <si>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</si>
  <si>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</si>
  <si>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</si>
  <si>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</si>
  <si>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</si>
  <si>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</si>
  <si>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</si>
  <si>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</si>
  <si>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</si>
  <si>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</si>
  <si>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</si>
  <si>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</si>
  <si>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</si>
  <si>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</si>
  <si>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</si>
  <si>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</si>
  <si>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</si>
  <si>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</si>
  <si>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</si>
  <si>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</si>
  <si>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</si>
  <si>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</si>
  <si>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</si>
  <si>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</si>
  <si>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</si>
  <si>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</si>
  <si>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</si>
  <si>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</si>
  <si>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</si>
  <si>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</si>
  <si>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</si>
  <si>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</si>
  <si>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</si>
  <si>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</si>
  <si>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</si>
  <si>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</si>
  <si>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</si>
  <si>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</si>
  <si>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</si>
  <si>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</si>
  <si>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</si>
  <si>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</si>
  <si>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</si>
  <si>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</si>
  <si>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</si>
  <si>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</si>
  <si>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</si>
  <si>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</si>
  <si>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</si>
  <si>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</si>
  <si>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</si>
  <si>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</si>
  <si>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</si>
  <si>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</si>
  <si>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</si>
  <si>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</si>
  <si>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</si>
  <si>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</si>
  <si>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</si>
  <si>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</si>
  <si>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</si>
  <si>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</si>
  <si>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</si>
  <si>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</si>
  <si>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</si>
  <si>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</si>
  <si>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</si>
  <si>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</si>
  <si>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</si>
  <si>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</si>
  <si>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</si>
  <si>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</si>
  <si>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</si>
  <si>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</si>
  <si>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</si>
  <si>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</si>
  <si>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</si>
  <si>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</si>
  <si>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</si>
  <si>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</si>
  <si>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</si>
  <si>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</si>
  <si>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</si>
  <si>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</si>
  <si>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</si>
  <si>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</si>
  <si>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</si>
  <si>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</si>
  <si>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</si>
  <si>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</si>
  <si>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</si>
  <si>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</si>
  <si>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</si>
  <si>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</si>
  <si>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</si>
  <si>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</si>
  <si>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</si>
  <si>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</si>
  <si>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</si>
  <si>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</si>
  <si>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</si>
  <si>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</si>
  <si>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</si>
  <si>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</si>
  <si>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</si>
  <si>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</si>
  <si>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</si>
  <si>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</si>
  <si>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</si>
  <si>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</si>
  <si>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</si>
  <si>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</si>
  <si>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</si>
  <si>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</si>
  <si>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</si>
  <si>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</si>
  <si>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</si>
  <si>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</si>
  <si>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</si>
  <si>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</si>
  <si>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</si>
  <si>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</si>
  <si>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</si>
  <si>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</si>
  <si>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</si>
  <si>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</si>
  <si>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</si>
  <si>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</si>
  <si>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</si>
  <si>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</si>
  <si>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</si>
  <si>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</si>
  <si>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</si>
  <si>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</si>
  <si>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</si>
  <si>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</si>
  <si>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</si>
  <si>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</si>
  <si>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</si>
  <si>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</si>
  <si>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</si>
  <si>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</si>
  <si>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</si>
  <si>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</si>
  <si>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</si>
  <si>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</si>
  <si>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</si>
  <si>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</si>
  <si>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</si>
  <si>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</si>
  <si>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</si>
  <si>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</si>
  <si>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</si>
  <si>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</si>
  <si>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</si>
  <si>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</si>
  <si>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</si>
  <si>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</si>
  <si>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</si>
  <si>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</si>
  <si>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</si>
  <si>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</si>
  <si>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</si>
  <si>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</si>
  <si>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</si>
  <si>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</si>
  <si>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</si>
  <si>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</si>
  <si>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</si>
  <si>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</si>
  <si>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</si>
  <si>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</si>
  <si>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</si>
  <si>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</si>
  <si>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</si>
  <si>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</si>
  <si>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</si>
  <si>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</si>
  <si>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</si>
  <si>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</si>
  <si>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</si>
  <si>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</si>
  <si>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</si>
  <si>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</si>
  <si>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</si>
  <si>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</si>
  <si>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</si>
  <si>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</si>
  <si>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</si>
  <si>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</si>
  <si>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</si>
  <si>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</si>
  <si>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</si>
  <si>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</si>
  <si>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</si>
  <si>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</si>
  <si>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</si>
  <si>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</si>
  <si>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</si>
  <si>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</si>
  <si>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</si>
  <si>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</si>
  <si>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</si>
  <si>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</si>
  <si>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</si>
  <si>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</si>
  <si>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</si>
  <si>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</si>
  <si>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</si>
  <si>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</si>
  <si>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</si>
  <si>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</si>
  <si>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</si>
  <si>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</si>
  <si>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</si>
  <si>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</si>
  <si>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</si>
  <si>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</si>
  <si>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</si>
  <si>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</si>
  <si>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</si>
  <si>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</si>
  <si>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</si>
  <si>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</si>
  <si>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</si>
  <si>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</si>
  <si>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</si>
  <si>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</si>
  <si>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</si>
  <si>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</si>
  <si>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</si>
  <si>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</si>
  <si>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</si>
  <si>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</si>
  <si>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</si>
  <si>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</si>
  <si>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</si>
  <si>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</si>
  <si>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</si>
  <si>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</si>
  <si>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</si>
  <si>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</si>
  <si>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</si>
  <si>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</si>
  <si>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</si>
  <si>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</si>
  <si>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</si>
  <si>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</si>
  <si>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</si>
  <si>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</si>
  <si>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</si>
  <si>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</si>
  <si>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</si>
  <si>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</si>
  <si>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</si>
  <si>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</si>
  <si>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</si>
  <si>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</si>
  <si>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</si>
  <si>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</si>
  <si>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</si>
  <si>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</si>
  <si>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</si>
  <si>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</si>
  <si>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</si>
  <si>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</si>
  <si>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</si>
  <si>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</si>
  <si>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</si>
  <si>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</si>
  <si>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</si>
  <si>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</si>
  <si>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</si>
  <si>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</si>
  <si>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</si>
  <si>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</si>
  <si>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</si>
  <si>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</si>
  <si>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</si>
  <si>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</si>
  <si>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</si>
  <si>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</si>
  <si>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</si>
  <si>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</si>
  <si>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</si>
  <si>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</si>
  <si>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</si>
  <si>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</si>
  <si>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</si>
  <si>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</si>
  <si>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</si>
  <si>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</si>
  <si>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</si>
  <si>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</si>
  <si>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</si>
  <si>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</si>
  <si>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</si>
  <si>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</si>
  <si>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</si>
  <si>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</si>
  <si>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</si>
  <si>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</si>
  <si>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</si>
  <si>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</si>
  <si>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</si>
  <si>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</si>
  <si>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</si>
  <si>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</si>
  <si>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</si>
  <si>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</si>
  <si>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</si>
  <si>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</si>
  <si>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</si>
  <si>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</si>
  <si>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</si>
  <si>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</si>
  <si>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</si>
  <si>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</si>
  <si>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</si>
  <si>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</si>
  <si>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</si>
  <si>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</si>
  <si>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</si>
  <si>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</si>
  <si>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</si>
  <si>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</si>
  <si>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</si>
  <si>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</si>
  <si>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</si>
  <si>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</si>
  <si>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</si>
  <si>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</si>
  <si>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</si>
  <si>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</si>
  <si>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</si>
  <si>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</si>
  <si>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</si>
  <si>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</si>
  <si>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</si>
  <si>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</si>
  <si>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</si>
  <si>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</si>
  <si>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</si>
  <si>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</si>
  <si>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</si>
  <si>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</si>
  <si>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</si>
  <si>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</si>
  <si>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</si>
  <si>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</si>
  <si>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</si>
  <si>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</si>
  <si>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</si>
  <si>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</si>
  <si>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</si>
  <si>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</si>
  <si>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</si>
  <si>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</si>
  <si>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</si>
  <si>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</si>
  <si>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</si>
  <si>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</si>
  <si>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</si>
  <si>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</si>
  <si>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</si>
  <si>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</si>
  <si>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</si>
  <si>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</si>
  <si>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</si>
  <si>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</si>
  <si>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</si>
  <si>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</si>
  <si>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</si>
  <si>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</si>
  <si>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</si>
  <si>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</si>
  <si>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</si>
  <si>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</si>
  <si>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</si>
  <si>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</si>
  <si>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</si>
  <si>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</si>
  <si>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</si>
  <si>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</si>
  <si>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</si>
  <si>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</si>
  <si>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</si>
  <si>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</si>
  <si>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</si>
  <si>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</si>
  <si>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</si>
  <si>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</si>
  <si>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</si>
  <si>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</si>
  <si>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</si>
  <si>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</si>
  <si>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</si>
  <si>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</si>
  <si>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</si>
  <si>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</si>
  <si>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</si>
  <si>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</si>
  <si>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</si>
  <si>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</si>
  <si>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</si>
  <si>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</si>
  <si>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</si>
  <si>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</si>
  <si>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</si>
  <si>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</si>
  <si>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</si>
  <si>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</si>
  <si>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</si>
  <si>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</si>
  <si>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</si>
  <si>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</si>
  <si>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</si>
  <si>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</si>
  <si>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</si>
  <si>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</si>
  <si>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</si>
  <si>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</si>
  <si>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</si>
  <si>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</si>
  <si>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</si>
  <si>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</si>
  <si>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</si>
  <si>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</si>
  <si>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</si>
  <si>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</si>
  <si>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</si>
  <si>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</si>
  <si>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</si>
  <si>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</si>
  <si>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</si>
  <si>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</si>
  <si>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</si>
  <si>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</si>
  <si>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</si>
  <si>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</si>
  <si>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</si>
  <si>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</si>
  <si>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</si>
  <si>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</si>
  <si>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</si>
  <si>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</si>
  <si>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</si>
  <si>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</si>
  <si>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</si>
  <si>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</si>
  <si>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</si>
  <si>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</si>
  <si>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</si>
  <si>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</si>
  <si>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</si>
  <si>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</si>
  <si>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</si>
  <si>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</si>
  <si>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</si>
  <si>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</si>
  <si>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</si>
  <si>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</si>
  <si>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</si>
  <si>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</si>
  <si>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</si>
  <si>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</si>
  <si>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</si>
  <si>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</si>
  <si>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</si>
  <si>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</si>
  <si>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</si>
  <si>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</si>
  <si>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</si>
  <si>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</si>
  <si>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</si>
  <si>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</si>
  <si>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</si>
  <si>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</si>
  <si>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</si>
  <si>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</si>
  <si>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</si>
  <si>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</si>
  <si>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</si>
  <si>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</si>
  <si>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</si>
  <si>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</si>
  <si>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</si>
  <si>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</si>
  <si>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</si>
  <si>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</si>
  <si>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</si>
  <si>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</si>
  <si>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</si>
  <si>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</si>
  <si>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</si>
  <si>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</si>
  <si>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</si>
  <si>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</si>
  <si>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</si>
  <si>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</si>
  <si>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</si>
  <si>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</si>
  <si>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</si>
  <si>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</si>
  <si>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</si>
  <si>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</si>
  <si>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</si>
  <si>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</si>
  <si>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</si>
  <si>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</si>
  <si>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</si>
  <si>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</si>
  <si>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</si>
  <si>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</si>
  <si>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</si>
  <si>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</si>
  <si>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</si>
  <si>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</si>
  <si>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</si>
  <si>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</si>
  <si>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</si>
  <si>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</si>
  <si>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</si>
  <si>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</si>
  <si>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</si>
  <si>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</si>
  <si>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</si>
  <si>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</si>
  <si>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</si>
  <si>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</si>
  <si>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</si>
  <si>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</si>
  <si>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</si>
  <si>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</si>
  <si>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</si>
  <si>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</si>
  <si>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</si>
  <si>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</si>
  <si>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</si>
  <si>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</si>
  <si>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</si>
  <si>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</si>
  <si>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</si>
  <si>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</si>
  <si>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</si>
  <si>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</si>
  <si>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</si>
  <si>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</si>
  <si>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</si>
  <si>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</si>
  <si>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</si>
  <si>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</si>
  <si>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</si>
  <si>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</si>
  <si>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</si>
  <si>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</si>
  <si>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</si>
  <si>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</si>
  <si>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</si>
  <si>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</si>
  <si>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</si>
  <si>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</si>
  <si>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</si>
  <si>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</si>
  <si>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</si>
  <si>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</si>
  <si>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</si>
  <si>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</si>
  <si>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</si>
  <si>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</si>
  <si>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</si>
  <si>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</si>
  <si>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</si>
  <si>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</si>
  <si>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</si>
  <si>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</si>
  <si>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</si>
  <si>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</si>
  <si>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</si>
  <si>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</si>
  <si>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</si>
  <si>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</si>
  <si>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</si>
  <si>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</si>
  <si>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</si>
  <si>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</si>
  <si>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</si>
  <si>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</si>
  <si>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</si>
  <si>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</si>
  <si>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</si>
  <si>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</si>
  <si>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</si>
  <si>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</si>
  <si>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</si>
  <si>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</si>
  <si>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</si>
  <si>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</si>
  <si>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</si>
  <si>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</si>
  <si>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</si>
  <si>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</si>
  <si>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</si>
  <si>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</si>
  <si>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</si>
  <si>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</si>
  <si>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</si>
  <si>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</si>
  <si>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</si>
  <si>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</si>
  <si>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</si>
  <si>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</si>
  <si>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</si>
  <si>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</si>
  <si>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</si>
  <si>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</si>
  <si>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</si>
  <si>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</si>
  <si>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</si>
  <si>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</si>
  <si>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</si>
  <si>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</si>
  <si>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</si>
  <si>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</si>
  <si>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</si>
  <si>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</si>
  <si>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</si>
  <si>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</si>
  <si>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</si>
  <si>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</si>
  <si>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</si>
  <si>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</si>
  <si>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</si>
  <si>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</si>
  <si>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</si>
  <si>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</si>
  <si>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</si>
  <si>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</si>
  <si>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</si>
  <si>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</si>
  <si>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</si>
  <si>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</si>
  <si>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</si>
  <si>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</si>
  <si>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</si>
  <si>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</si>
  <si>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</si>
  <si>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</si>
  <si>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</si>
  <si>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</si>
  <si>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</si>
  <si>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</si>
  <si>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</si>
  <si>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</si>
  <si>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</si>
  <si>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</si>
  <si>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</si>
  <si>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</si>
  <si>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</si>
  <si>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</si>
  <si>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</si>
  <si>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</si>
  <si>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</si>
  <si>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</si>
  <si>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</si>
  <si>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</si>
  <si>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</si>
  <si>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</si>
  <si>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</si>
  <si>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</si>
  <si>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</si>
  <si>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</si>
  <si>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</si>
  <si>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</si>
  <si>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</si>
  <si>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</si>
  <si>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</si>
  <si>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</si>
  <si>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</si>
  <si>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</si>
  <si>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</si>
  <si>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</si>
  <si>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</si>
  <si>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</si>
  <si>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</si>
  <si>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</si>
  <si>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</si>
  <si>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</si>
  <si>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</si>
  <si>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</si>
  <si>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</si>
  <si>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</si>
  <si>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</si>
  <si>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</si>
  <si>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</si>
  <si>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</si>
  <si>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</si>
  <si>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</si>
  <si>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</si>
  <si>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</si>
  <si>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</si>
  <si>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</si>
  <si>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</si>
  <si>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</si>
  <si>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</si>
  <si>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</si>
  <si>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</si>
  <si>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</si>
  <si>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</si>
  <si>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</si>
  <si>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</si>
  <si>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</si>
  <si>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</si>
  <si>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</si>
  <si>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</si>
  <si>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</si>
  <si>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</si>
  <si>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</si>
  <si>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</si>
  <si>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</si>
  <si>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</si>
  <si>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</si>
  <si>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</si>
  <si>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</si>
  <si>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</si>
  <si>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</si>
  <si>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</si>
  <si>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</si>
  <si>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</si>
  <si>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</si>
  <si>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</si>
  <si>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</si>
  <si>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</si>
  <si>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</si>
  <si>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</si>
  <si>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</si>
  <si>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</si>
  <si>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</si>
  <si>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</si>
  <si>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</si>
  <si>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</si>
  <si>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</si>
  <si>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</si>
  <si>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</si>
  <si>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</si>
  <si>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</si>
  <si>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</si>
  <si>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</si>
  <si>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</si>
  <si>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</si>
  <si>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</si>
  <si>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</si>
  <si>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</si>
  <si>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</si>
  <si>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</si>
  <si>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</si>
  <si>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</si>
  <si>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</si>
  <si>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</si>
  <si>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</si>
  <si>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</si>
  <si>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</si>
  <si>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</si>
  <si>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</si>
  <si>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</si>
  <si>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</si>
  <si>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</si>
  <si>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</si>
  <si>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</si>
  <si>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</si>
  <si>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</si>
  <si>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</si>
  <si>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</si>
  <si>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</si>
  <si>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</si>
  <si>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</si>
  <si>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</si>
  <si>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</si>
  <si>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</si>
  <si>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</si>
  <si>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</si>
  <si>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</si>
  <si>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</si>
  <si>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</si>
  <si>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</si>
  <si>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</si>
  <si>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</si>
  <si>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</si>
  <si>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</si>
  <si>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</si>
  <si>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</si>
  <si>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</si>
  <si>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</si>
  <si>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</si>
  <si>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</si>
  <si>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</si>
  <si>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</si>
  <si>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</si>
  <si>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</si>
  <si>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</si>
  <si>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</si>
  <si>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</si>
  <si>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</si>
  <si>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</si>
  <si>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</si>
  <si>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</si>
  <si>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</si>
  <si>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</si>
  <si>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</si>
  <si>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</si>
  <si>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</si>
  <si>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</si>
  <si>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</si>
  <si>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</si>
  <si>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</si>
  <si>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</si>
  <si>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</si>
  <si>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</si>
  <si>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</si>
  <si>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</si>
  <si>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</si>
  <si>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</si>
  <si>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</si>
  <si>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</si>
  <si>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</si>
  <si>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</si>
  <si>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</si>
  <si>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</si>
  <si>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</si>
  <si>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</si>
  <si>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</si>
  <si>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</si>
  <si>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</si>
  <si>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</si>
  <si>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</si>
  <si>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</si>
  <si>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</si>
  <si>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</si>
  <si>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</si>
  <si>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</si>
  <si>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</si>
  <si>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</si>
  <si>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</si>
  <si>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</si>
  <si>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</si>
  <si>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</si>
  <si>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</si>
  <si>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</si>
  <si>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</si>
  <si>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</si>
  <si>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</si>
  <si>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</si>
  <si>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</si>
  <si>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</si>
  <si>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</si>
  <si>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</si>
  <si>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</si>
  <si>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</si>
  <si>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</si>
  <si>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</si>
  <si>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</si>
  <si>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</si>
  <si>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</si>
  <si>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</si>
  <si>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</si>
  <si>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</si>
  <si>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</si>
  <si>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</si>
  <si>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</si>
  <si>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</si>
  <si>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</si>
  <si>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</si>
  <si>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</si>
  <si>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</si>
  <si>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</si>
  <si>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</si>
  <si>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</si>
  <si>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</si>
  <si>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</si>
  <si>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</si>
  <si>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</si>
  <si>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</si>
  <si>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</si>
  <si>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</si>
  <si>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</si>
  <si>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</si>
  <si>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</si>
  <si>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</si>
  <si>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</si>
  <si>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</si>
  <si>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</si>
  <si>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</si>
  <si>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</si>
  <si>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</si>
  <si>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</si>
  <si>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</si>
  <si>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</si>
  <si>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</si>
  <si>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</si>
  <si>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</si>
  <si>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</si>
  <si>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</si>
  <si>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</si>
  <si>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</si>
  <si>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</si>
  <si>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</si>
  <si>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</si>
  <si>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</si>
  <si>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</si>
  <si>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</si>
  <si>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</si>
  <si>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</si>
  <si>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</si>
  <si>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</si>
  <si>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</si>
  <si>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</si>
  <si>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</si>
  <si>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</si>
  <si>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</si>
  <si>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</si>
  <si>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</si>
  <si>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</si>
  <si>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</si>
  <si>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</si>
  <si>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</si>
  <si>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</si>
  <si>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</si>
  <si>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</si>
  <si>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</si>
  <si>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</si>
  <si>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</si>
  <si>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</si>
  <si>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</si>
  <si>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</si>
  <si>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</si>
  <si>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</si>
  <si>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</si>
  <si>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</si>
  <si>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</si>
  <si>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</si>
  <si>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</si>
  <si>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</si>
  <si>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</si>
  <si>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</si>
  <si>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</si>
  <si>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</si>
  <si>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</si>
  <si>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</si>
  <si>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</si>
  <si>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</si>
  <si>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</si>
  <si>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</si>
  <si>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</si>
  <si>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</si>
  <si>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</si>
  <si>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</si>
  <si>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</si>
  <si>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</si>
  <si>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</si>
  <si>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</si>
  <si>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</si>
  <si>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</si>
  <si>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</si>
  <si>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</si>
  <si>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</si>
  <si>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</si>
  <si>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</si>
  <si>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</si>
  <si>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</si>
  <si>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</si>
  <si>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</si>
  <si>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</si>
  <si>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</si>
  <si>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</si>
  <si>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</si>
  <si>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</si>
  <si>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</si>
  <si>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</si>
  <si>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</si>
  <si>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</si>
  <si>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</si>
  <si>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</si>
  <si>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</si>
  <si>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</si>
  <si>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</si>
  <si>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</si>
  <si>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</si>
  <si>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</si>
  <si>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</si>
  <si>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</si>
  <si>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</si>
  <si>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</si>
  <si>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</si>
  <si>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</si>
  <si>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</si>
  <si>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</si>
  <si>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</si>
  <si>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</si>
  <si>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</si>
  <si>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</si>
  <si>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</si>
  <si>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</si>
  <si>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</si>
  <si>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</si>
  <si>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</si>
  <si>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</si>
  <si>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</si>
  <si>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</si>
  <si>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</si>
  <si>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</si>
  <si>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</si>
  <si>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</si>
  <si>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</si>
  <si>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</si>
  <si>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</si>
  <si>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</si>
  <si>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</si>
  <si>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</si>
  <si>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</si>
  <si>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</si>
  <si>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</si>
  <si>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</si>
  <si>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</si>
  <si>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</si>
  <si>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</si>
  <si>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</si>
  <si>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</si>
  <si>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</si>
  <si>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</si>
  <si>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</si>
  <si>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</si>
  <si>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</si>
  <si>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</si>
  <si>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</si>
  <si>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</si>
  <si>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</si>
  <si>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</si>
  <si>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</si>
  <si>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</si>
  <si>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</si>
  <si>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</si>
  <si>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</si>
  <si>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</si>
  <si>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</si>
  <si>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</si>
  <si>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</si>
  <si>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</si>
  <si>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</si>
  <si>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</si>
  <si>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</si>
  <si>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</si>
  <si>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</si>
  <si>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</si>
  <si>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</si>
  <si>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</si>
  <si>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</si>
  <si>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</si>
  <si>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</si>
  <si>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</si>
  <si>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</si>
  <si>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</si>
  <si>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</si>
  <si>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</si>
  <si>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</si>
  <si>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</si>
  <si>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</si>
  <si>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</si>
  <si>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</si>
  <si>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</si>
  <si>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</si>
  <si>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</si>
  <si>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</si>
  <si>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</si>
  <si>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</si>
  <si>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</si>
  <si>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</si>
  <si>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</si>
  <si>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</si>
  <si>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</si>
  <si>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</si>
  <si>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</si>
  <si>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</si>
  <si>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</si>
  <si>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</si>
  <si>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</si>
  <si>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</si>
  <si>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</si>
  <si>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</si>
  <si>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</si>
  <si>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</si>
  <si>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</si>
  <si>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</si>
  <si>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</si>
  <si>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</si>
  <si>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</si>
  <si>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</si>
  <si>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</si>
  <si>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</si>
  <si>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</si>
  <si>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</si>
  <si>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</si>
  <si>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</si>
  <si>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</si>
  <si>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</si>
  <si>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</si>
  <si>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</si>
  <si>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</si>
  <si>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</si>
  <si>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</si>
  <si>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</si>
  <si>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</si>
  <si>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</si>
  <si>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</si>
  <si>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</si>
  <si>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</si>
  <si>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</si>
  <si>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</si>
  <si>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</si>
  <si>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</si>
  <si>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</si>
  <si>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</si>
  <si>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</si>
  <si>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</si>
  <si>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</si>
  <si>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</si>
  <si>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</si>
  <si>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</si>
  <si>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</si>
  <si>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</si>
  <si>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</si>
  <si>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</si>
  <si>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</si>
  <si>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</si>
  <si>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</si>
  <si>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</si>
  <si>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</si>
  <si>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</si>
  <si>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</si>
  <si>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</si>
  <si>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</si>
  <si>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</si>
  <si>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</si>
  <si>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</si>
  <si>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</si>
  <si>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</si>
  <si>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</si>
  <si>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</si>
  <si>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</si>
  <si>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</si>
  <si>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</si>
  <si>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</si>
  <si>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</si>
  <si>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</si>
  <si>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</si>
  <si>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</si>
  <si>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</si>
  <si>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</si>
  <si>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</si>
  <si>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</si>
  <si>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</si>
  <si>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</si>
  <si>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</si>
  <si>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</si>
  <si>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</si>
  <si>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</si>
  <si>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</si>
  <si>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</si>
  <si>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</si>
  <si>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</si>
  <si>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</si>
  <si>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</si>
  <si>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</si>
  <si>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</si>
  <si>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</si>
  <si>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</si>
  <si>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</si>
  <si>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</si>
  <si>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</si>
  <si>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</si>
  <si>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</si>
  <si>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</si>
  <si>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</si>
  <si>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</si>
  <si>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</si>
  <si>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</si>
  <si>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</si>
  <si>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</si>
  <si>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</si>
  <si>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</si>
  <si>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</si>
  <si>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</si>
  <si>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</si>
  <si>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</si>
  <si>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</si>
  <si>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</si>
  <si>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</si>
  <si>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</si>
  <si>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</si>
  <si>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</si>
  <si>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</si>
  <si>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</si>
  <si>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</si>
  <si>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</si>
  <si>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</si>
  <si>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</si>
  <si>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</si>
  <si>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</si>
  <si>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</si>
  <si>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</si>
  <si>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</si>
  <si>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</si>
  <si>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</si>
  <si>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</si>
  <si>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</si>
  <si>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</si>
  <si>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</si>
  <si>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</si>
  <si>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</si>
  <si>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</si>
  <si>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</si>
  <si>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</si>
  <si>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</si>
  <si>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</si>
  <si>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</si>
  <si>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</si>
  <si>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</si>
  <si>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</si>
  <si>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</si>
  <si>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</si>
  <si>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</si>
  <si>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</si>
  <si>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</si>
  <si>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</si>
  <si>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</si>
  <si>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</si>
  <si>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</si>
  <si>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</si>
  <si>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</si>
  <si>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</si>
  <si>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</si>
  <si>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</si>
  <si>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</si>
  <si>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</si>
  <si>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</si>
  <si>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</si>
  <si>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</si>
  <si>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</si>
  <si>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</si>
  <si>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</si>
  <si>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</si>
  <si>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</si>
  <si>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</si>
  <si>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</si>
  <si>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</si>
  <si>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</si>
  <si>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</si>
  <si>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</si>
  <si>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</si>
  <si>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</si>
  <si>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</si>
  <si>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</si>
  <si>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</si>
  <si>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</si>
  <si>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</si>
  <si>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</si>
  <si>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</si>
  <si>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</si>
  <si>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</si>
  <si>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</si>
  <si>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</si>
  <si>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</si>
  <si>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</si>
  <si>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</si>
  <si>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</si>
  <si>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</si>
  <si>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</si>
  <si>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</si>
  <si>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</si>
  <si>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</si>
  <si>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</si>
  <si>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</si>
  <si>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</si>
  <si>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</si>
  <si>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</si>
  <si>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</si>
  <si>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</si>
  <si>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</si>
  <si>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</si>
  <si>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</si>
  <si>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</si>
  <si>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</si>
  <si>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</si>
  <si>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</si>
  <si>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</si>
  <si>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</si>
  <si>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</si>
  <si>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</si>
  <si>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</si>
  <si>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</si>
  <si>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</si>
  <si>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</si>
  <si>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</si>
  <si>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</si>
  <si>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</si>
  <si>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</si>
  <si>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</si>
  <si>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</si>
  <si>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</si>
  <si>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</si>
  <si>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</si>
  <si>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</si>
  <si>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</si>
  <si>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</si>
  <si>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</si>
  <si>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</si>
  <si>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</si>
  <si>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</si>
  <si>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</si>
  <si>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</si>
  <si>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</si>
  <si>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</si>
  <si>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</si>
  <si>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</si>
  <si>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</si>
  <si>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</si>
  <si>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</si>
  <si>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</si>
  <si>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</si>
  <si>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</si>
  <si>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</si>
  <si>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</si>
  <si>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</si>
  <si>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</si>
  <si>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</si>
  <si>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</si>
  <si>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</si>
  <si>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</si>
  <si>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</si>
  <si>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</si>
  <si>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</si>
  <si>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</si>
  <si>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</si>
  <si>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</si>
  <si>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</si>
  <si>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</si>
  <si>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</si>
  <si>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</si>
  <si>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</si>
  <si>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</si>
  <si>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</si>
  <si>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</si>
  <si>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</si>
  <si>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</si>
  <si>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</si>
  <si>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</si>
  <si>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</si>
  <si>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</si>
  <si>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</si>
  <si>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</si>
  <si>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</si>
  <si>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</si>
  <si>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</si>
  <si>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</si>
  <si>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</si>
  <si>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</si>
  <si>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</si>
  <si>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</si>
  <si>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</si>
  <si>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</si>
  <si>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</si>
  <si>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</si>
  <si>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</si>
  <si>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</si>
  <si>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</si>
  <si>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</si>
  <si>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</si>
  <si>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</si>
  <si>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</si>
  <si>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</si>
  <si>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</si>
  <si>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</si>
  <si>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</si>
  <si>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</si>
  <si>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</si>
  <si>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</si>
  <si>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</si>
  <si>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</si>
  <si>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</si>
  <si>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</si>
  <si>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</si>
  <si>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</si>
  <si>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</si>
  <si>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</si>
  <si>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</si>
  <si>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</si>
  <si>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</si>
  <si>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</si>
  <si>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</si>
  <si>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</si>
  <si>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</si>
  <si>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</si>
  <si>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</si>
  <si>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</si>
  <si>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</si>
  <si>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</si>
  <si>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</si>
  <si>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</si>
  <si>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</si>
  <si>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</si>
  <si>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</si>
  <si>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</si>
  <si>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</si>
  <si>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</si>
  <si>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</si>
  <si>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</si>
  <si>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</si>
  <si>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</si>
  <si>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</si>
  <si>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</si>
  <si>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</si>
  <si>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</si>
  <si>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</si>
  <si>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</si>
  <si>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</si>
  <si>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</si>
  <si>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</si>
  <si>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</si>
  <si>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</si>
  <si>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</si>
  <si>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</si>
  <si>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</si>
  <si>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</si>
  <si>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</si>
  <si>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</si>
  <si>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</si>
  <si>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</si>
  <si>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</si>
  <si>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</si>
  <si>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</si>
  <si>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</si>
  <si>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</si>
  <si>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</si>
  <si>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</si>
  <si>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</si>
  <si>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</si>
  <si>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</si>
  <si>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</si>
  <si>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</si>
  <si>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</si>
  <si>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</si>
  <si>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</si>
  <si>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</si>
  <si>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</si>
  <si>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</si>
  <si>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</si>
  <si>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</si>
  <si>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</si>
  <si>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</si>
  <si>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</si>
  <si>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</si>
  <si>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</si>
  <si>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</si>
  <si>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</si>
  <si>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</si>
  <si>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</si>
  <si>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</si>
  <si>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</si>
  <si>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</si>
  <si>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</si>
  <si>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</si>
  <si>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</si>
  <si>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</si>
  <si>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</si>
  <si>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</si>
  <si>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</si>
  <si>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</si>
  <si>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</si>
  <si>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</si>
  <si>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</si>
  <si>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</si>
  <si>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</si>
  <si>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</si>
  <si>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</si>
  <si>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</si>
  <si>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</si>
  <si>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</si>
  <si>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</si>
  <si>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</si>
  <si>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</si>
  <si>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</si>
  <si>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</si>
  <si>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</si>
  <si>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</si>
  <si>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</si>
  <si>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</si>
  <si>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</si>
  <si>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</si>
  <si>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</si>
  <si>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</si>
  <si>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</si>
  <si>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</si>
  <si>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</si>
  <si>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</si>
  <si>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</si>
  <si>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</si>
  <si>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</si>
  <si>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</si>
  <si>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</si>
  <si>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</si>
  <si>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</si>
  <si>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</si>
  <si>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</si>
  <si>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</si>
  <si>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</si>
  <si>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</si>
  <si>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</si>
  <si>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</si>
  <si>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</si>
  <si>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</si>
  <si>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</si>
  <si>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</si>
  <si>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</si>
  <si>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</si>
  <si>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</si>
  <si>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</si>
  <si>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</si>
  <si>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</si>
  <si>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</si>
  <si>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</si>
  <si>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</si>
  <si>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</si>
  <si>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</si>
  <si>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</si>
  <si>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</si>
  <si>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</si>
  <si>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</si>
  <si>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</si>
  <si>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</si>
  <si>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</si>
  <si>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</si>
  <si>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</si>
  <si>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</si>
  <si>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</si>
  <si>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</si>
  <si>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</si>
  <si>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</si>
  <si>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</si>
  <si>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</si>
  <si>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</si>
  <si>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</si>
  <si>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</si>
  <si>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</si>
  <si>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</si>
  <si>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</si>
  <si>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</si>
  <si>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</si>
  <si>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</si>
  <si>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</si>
  <si>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</si>
  <si>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</si>
  <si>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</si>
  <si>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</si>
  <si>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</si>
  <si>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</si>
  <si>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</si>
  <si>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</si>
  <si>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</si>
  <si>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</si>
  <si>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</si>
  <si>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</si>
  <si>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</si>
  <si>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</si>
  <si>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</si>
  <si>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</si>
  <si>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</si>
  <si>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</si>
  <si>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</si>
  <si>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</si>
  <si>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</si>
  <si>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</si>
  <si>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</si>
  <si>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</si>
  <si>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</si>
  <si>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</si>
  <si>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</si>
  <si>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</si>
  <si>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</si>
  <si>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</si>
  <si>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</si>
  <si>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</si>
  <si>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</si>
  <si>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</si>
  <si>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</si>
  <si>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</si>
  <si>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</si>
  <si>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</si>
  <si>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</si>
  <si>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</si>
  <si>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</si>
  <si>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</si>
  <si>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</si>
  <si>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</si>
  <si>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</si>
  <si>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</si>
  <si>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</si>
  <si>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</si>
  <si>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</si>
  <si>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</si>
  <si>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</si>
  <si>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</si>
  <si>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</si>
  <si>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</si>
  <si>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</si>
  <si>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</si>
  <si>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</si>
  <si>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</si>
  <si>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</si>
  <si>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</si>
  <si>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</si>
  <si>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</si>
  <si>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</si>
  <si>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</si>
  <si>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</si>
  <si>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</si>
  <si>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</si>
  <si>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</si>
  <si>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</si>
  <si>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</si>
  <si>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</si>
  <si>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</si>
  <si>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</si>
  <si>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</si>
  <si>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</si>
  <si>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</si>
  <si>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</si>
  <si>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</si>
  <si>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</si>
  <si>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</si>
  <si>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</si>
  <si>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</si>
  <si>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</si>
  <si>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</si>
  <si>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</si>
  <si>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</si>
  <si>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</si>
  <si>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</si>
  <si>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</si>
  <si>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</si>
  <si>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</si>
  <si>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</si>
  <si>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</si>
  <si>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</si>
  <si>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</si>
  <si>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</si>
  <si>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</si>
  <si>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</si>
  <si>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</si>
  <si>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</si>
  <si>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</si>
  <si>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</si>
  <si>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</si>
  <si>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</si>
  <si>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</si>
  <si>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</si>
  <si>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</si>
  <si>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</si>
  <si>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</si>
  <si>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</si>
  <si>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</si>
  <si>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</si>
  <si>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</si>
  <si>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</si>
  <si>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</si>
  <si>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</si>
  <si>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</si>
  <si>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</si>
  <si>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</si>
  <si>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</si>
  <si>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</si>
  <si>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</si>
  <si>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</si>
  <si>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</si>
  <si>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</si>
  <si>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</si>
  <si>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</si>
  <si>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</si>
  <si>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</si>
  <si>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</si>
  <si>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</si>
  <si>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</si>
  <si>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</si>
  <si>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</si>
  <si>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</si>
  <si>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</si>
  <si>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</si>
  <si>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</si>
  <si>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</si>
  <si>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</si>
  <si>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</si>
  <si>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</si>
  <si>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</si>
  <si>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</si>
  <si>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</si>
  <si>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</si>
  <si>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</si>
  <si>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</si>
  <si>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</si>
  <si>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</si>
  <si>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</si>
  <si>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</si>
  <si>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</si>
  <si>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</si>
  <si>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</si>
  <si>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</si>
  <si>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</si>
  <si>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</si>
  <si>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</si>
  <si>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</si>
  <si>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</si>
  <si>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</si>
  <si>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</si>
  <si>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</si>
  <si>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</si>
  <si>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</si>
  <si>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</si>
  <si>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</si>
  <si>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</si>
  <si>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</si>
  <si>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</si>
  <si>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</si>
  <si>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</si>
  <si>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</si>
  <si>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</si>
  <si>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</si>
  <si>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</si>
  <si>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</si>
  <si>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</si>
  <si>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</si>
  <si>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</si>
  <si>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</si>
  <si>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</si>
  <si>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</si>
  <si>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</si>
  <si>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</si>
  <si>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</si>
  <si>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</si>
  <si>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</si>
  <si>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</si>
  <si>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</si>
  <si>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</si>
  <si>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</si>
  <si>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</si>
  <si>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</si>
  <si>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</si>
  <si>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</si>
  <si>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</si>
  <si>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</si>
  <si>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</si>
  <si>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</si>
  <si>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</si>
  <si>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</si>
  <si>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</si>
  <si>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</si>
  <si>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</si>
  <si>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</si>
  <si>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</si>
  <si>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</si>
  <si>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</si>
  <si>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</si>
  <si>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</si>
  <si>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</si>
  <si>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</si>
  <si>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</si>
  <si>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</si>
  <si>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</si>
  <si>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</si>
  <si>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</si>
  <si>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</si>
  <si>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</si>
  <si>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</si>
  <si>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</si>
  <si>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</si>
  <si>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</si>
  <si>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</si>
  <si>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</si>
  <si>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</si>
  <si>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</si>
  <si>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</si>
  <si>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</si>
  <si>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</si>
  <si>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</si>
  <si>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</si>
  <si>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</si>
  <si>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</si>
  <si>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</si>
  <si>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</si>
  <si>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</si>
  <si>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</si>
  <si>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</si>
  <si>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</si>
  <si>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</si>
  <si>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</si>
  <si>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</si>
  <si>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</si>
  <si>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</si>
  <si>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</si>
  <si>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</si>
  <si>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</si>
  <si>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</si>
  <si>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</si>
  <si>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</si>
  <si>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</si>
  <si>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</si>
  <si>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</si>
  <si>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</si>
  <si>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</si>
  <si>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</si>
  <si>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</si>
  <si>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</si>
  <si>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</si>
  <si>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</si>
  <si>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</si>
  <si>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</si>
  <si>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</si>
  <si>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</si>
  <si>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</si>
  <si>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</si>
  <si>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</si>
  <si>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</si>
  <si>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</si>
  <si>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</si>
  <si>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</si>
  <si>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</si>
  <si>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</si>
  <si>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</si>
  <si>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</si>
  <si>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</si>
  <si>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</si>
  <si>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</si>
  <si>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</si>
  <si>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</si>
  <si>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</si>
  <si>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</si>
  <si>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</si>
  <si>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</si>
  <si>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</si>
  <si>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</si>
  <si>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</si>
  <si>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</si>
  <si>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</si>
  <si>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</si>
  <si>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</si>
  <si>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</si>
  <si>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</si>
  <si>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</si>
  <si>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</si>
  <si>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</si>
  <si>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</si>
  <si>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</si>
  <si>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</si>
  <si>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</si>
  <si>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</si>
  <si>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</si>
  <si>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</si>
  <si>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</si>
  <si>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</si>
  <si>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</si>
  <si>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</si>
  <si>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</si>
  <si>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</si>
  <si>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</si>
  <si>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</si>
  <si>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</si>
  <si>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</si>
  <si>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</si>
  <si>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</si>
  <si>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</si>
  <si>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</si>
  <si>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</si>
  <si>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</si>
  <si>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</si>
  <si>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</si>
  <si>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</si>
  <si>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</si>
  <si>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</si>
  <si>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</si>
  <si>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</si>
  <si>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</si>
  <si>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</si>
  <si>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</si>
  <si>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</si>
  <si>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</si>
  <si>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</si>
  <si>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</si>
  <si>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</si>
  <si>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</si>
  <si>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</si>
  <si>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</si>
  <si>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</si>
  <si>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</si>
  <si>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</si>
  <si>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</si>
  <si>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</si>
  <si>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</si>
  <si>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</si>
  <si>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</si>
  <si>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</si>
  <si>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</si>
  <si>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</si>
  <si>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</si>
  <si>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</si>
  <si>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</si>
  <si>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</si>
  <si>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</si>
  <si>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</si>
  <si>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</si>
  <si>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</si>
  <si>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</si>
  <si>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</si>
  <si>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</si>
  <si>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</si>
  <si>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</si>
  <si>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</si>
  <si>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</si>
  <si>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</si>
  <si>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</si>
  <si>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</si>
  <si>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</si>
  <si>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</si>
  <si>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</si>
  <si>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</si>
  <si>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</si>
  <si>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</si>
  <si>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</si>
  <si>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</si>
  <si>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</si>
  <si>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</si>
  <si>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</si>
  <si>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</si>
  <si>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</si>
  <si>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</si>
  <si>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</si>
  <si>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</si>
  <si>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</si>
  <si>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</si>
  <si>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</si>
  <si>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</si>
  <si>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</si>
  <si>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</si>
  <si>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</si>
  <si>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</si>
  <si>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</si>
  <si>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</si>
  <si>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</si>
  <si>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</si>
  <si>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</si>
  <si>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</si>
  <si>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</si>
  <si>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</si>
  <si>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</si>
  <si>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</si>
  <si>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</si>
  <si>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</si>
  <si>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</si>
  <si>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</si>
  <si>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</si>
  <si>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</si>
  <si>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</si>
  <si>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</si>
  <si>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</si>
  <si>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</si>
  <si>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</si>
  <si>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</si>
  <si>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</si>
  <si>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</si>
  <si>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</si>
  <si>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</si>
  <si>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</si>
  <si>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</si>
  <si>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</si>
  <si>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</si>
  <si>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</si>
  <si>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</si>
  <si>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</si>
  <si>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</si>
  <si>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</si>
  <si>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</si>
  <si>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</si>
  <si>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</si>
  <si>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</si>
  <si>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</si>
  <si>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</si>
  <si>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</si>
  <si>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</si>
  <si>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</si>
  <si>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</si>
  <si>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</si>
  <si>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</si>
  <si>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</si>
  <si>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</si>
  <si>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</si>
  <si>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</si>
  <si>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</si>
  <si>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</si>
  <si>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</si>
  <si>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</si>
  <si>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</si>
  <si>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</si>
  <si>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</si>
  <si>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</si>
  <si>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</si>
  <si>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</si>
  <si>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</si>
  <si>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</si>
  <si>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</si>
  <si>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</si>
  <si>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</si>
  <si>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</si>
  <si>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</si>
  <si>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</si>
  <si>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</si>
  <si>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</si>
  <si>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</si>
  <si>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</si>
  <si>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</si>
  <si>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</si>
  <si>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</si>
  <si>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</si>
  <si>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</si>
  <si>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</si>
  <si>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</si>
  <si>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</si>
  <si>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</si>
  <si>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</si>
  <si>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</si>
  <si>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</si>
  <si>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</si>
  <si>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</si>
  <si>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</si>
  <si>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</si>
  <si>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</si>
  <si>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</si>
  <si>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</si>
  <si>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</si>
  <si>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</si>
  <si>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</si>
  <si>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</si>
  <si>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</si>
  <si>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</si>
  <si>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</si>
  <si>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</si>
  <si>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</si>
  <si>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</si>
  <si>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</si>
  <si>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</si>
  <si>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</si>
  <si>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</si>
  <si>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</si>
  <si>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</si>
  <si>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</si>
  <si>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</si>
  <si>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</si>
  <si>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</si>
  <si>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</si>
  <si>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</si>
  <si>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</si>
  <si>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</si>
  <si>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</si>
  <si>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</si>
  <si>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</si>
  <si>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</si>
  <si>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</si>
  <si>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</si>
  <si>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</si>
  <si>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</si>
  <si>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</si>
  <si>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</si>
  <si>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</si>
  <si>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</si>
  <si>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</si>
  <si>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</si>
  <si>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</si>
  <si>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</si>
  <si>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</si>
  <si>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</si>
  <si>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</si>
  <si>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</si>
  <si>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</si>
  <si>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</si>
  <si>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</si>
  <si>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</si>
  <si>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</si>
  <si>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</si>
  <si>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</si>
  <si>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</si>
  <si>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</si>
  <si>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</si>
  <si>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</si>
  <si>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</si>
  <si>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</si>
  <si>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</si>
  <si>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</si>
  <si>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</si>
  <si>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</si>
  <si>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</si>
  <si>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</si>
  <si>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</si>
  <si>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</si>
  <si>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</si>
  <si>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</si>
  <si>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</si>
  <si>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</si>
  <si>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</si>
  <si>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</si>
  <si>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</si>
  <si>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</si>
  <si>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</si>
  <si>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</si>
  <si>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</si>
  <si>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</si>
  <si>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</si>
  <si>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</si>
  <si>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</si>
  <si>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</si>
  <si>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</si>
  <si>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</si>
  <si>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</si>
  <si>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</si>
  <si>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</si>
  <si>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</si>
  <si>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</si>
  <si>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</si>
  <si>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</si>
  <si>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</si>
  <si>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</si>
  <si>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</si>
  <si>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</si>
  <si>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</si>
  <si>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</si>
  <si>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</si>
  <si>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</si>
  <si>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</si>
  <si>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</si>
  <si>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</si>
  <si>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</si>
  <si>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</si>
  <si>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</si>
  <si>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</si>
  <si>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</si>
  <si>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</si>
  <si>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</si>
  <si>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</si>
  <si>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</si>
  <si>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</si>
  <si>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</si>
  <si>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</si>
  <si>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</si>
  <si>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</si>
  <si>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</si>
  <si>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</si>
  <si>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</si>
  <si>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</si>
  <si>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</si>
  <si>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</si>
  <si>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</si>
  <si>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</si>
  <si>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</si>
  <si>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</si>
  <si>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</si>
  <si>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</si>
  <si>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</si>
  <si>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</si>
  <si>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</si>
  <si>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</si>
  <si>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</si>
  <si>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</si>
  <si>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</si>
  <si>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</si>
  <si>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</si>
  <si>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</si>
  <si>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</si>
  <si>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</si>
  <si>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</si>
  <si>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</si>
  <si>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</si>
  <si>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</si>
  <si>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</si>
  <si>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</si>
  <si>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</si>
  <si>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</si>
  <si>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</si>
  <si>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</si>
  <si>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</si>
  <si>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</si>
  <si>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</si>
  <si>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</si>
  <si>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</si>
  <si>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</si>
  <si>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</si>
  <si>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</si>
  <si>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</si>
  <si>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</si>
  <si>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</si>
  <si>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</si>
  <si>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</si>
  <si>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</si>
  <si>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</si>
  <si>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</si>
  <si>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</si>
  <si>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</si>
  <si>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</si>
  <si>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</si>
  <si>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</si>
  <si>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</si>
  <si>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</si>
  <si>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</si>
  <si>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</si>
  <si>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</si>
  <si>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</si>
  <si>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</si>
  <si>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</si>
  <si>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</si>
  <si>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</si>
  <si>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</si>
  <si>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</si>
  <si>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</si>
  <si>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</si>
  <si>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</si>
  <si>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</si>
  <si>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</si>
  <si>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</si>
  <si>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</si>
  <si>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</si>
  <si>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</si>
  <si>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</si>
  <si>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</si>
  <si>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</si>
  <si>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</si>
  <si>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</si>
  <si>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</si>
  <si>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</si>
  <si>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</si>
  <si>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</si>
  <si>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</si>
  <si>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</si>
  <si>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</si>
  <si>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</si>
  <si>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</si>
  <si>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</si>
  <si>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</si>
  <si>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</si>
  <si>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</si>
  <si>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</si>
  <si>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</si>
  <si>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</si>
  <si>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</si>
  <si>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</si>
  <si>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</si>
  <si>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</si>
  <si>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</si>
  <si>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</si>
  <si>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</si>
  <si>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</si>
  <si>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</si>
  <si>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</si>
  <si>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</si>
  <si>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</si>
  <si>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</si>
  <si>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</si>
  <si>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</si>
  <si>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</si>
  <si>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</si>
  <si>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</si>
  <si>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</si>
  <si>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</si>
  <si>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</si>
  <si>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</si>
  <si>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</si>
  <si>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</si>
  <si>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</si>
  <si>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</si>
  <si>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</si>
  <si>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</si>
  <si>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</si>
  <si>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</si>
  <si>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</si>
  <si>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</si>
  <si>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</si>
  <si>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</si>
  <si>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</si>
  <si>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</si>
  <si>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</si>
  <si>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</si>
  <si>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</si>
  <si>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</si>
  <si>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</si>
  <si>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</si>
  <si>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</si>
  <si>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</si>
  <si>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</si>
  <si>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</si>
  <si>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</si>
  <si>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</si>
  <si>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</si>
  <si>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</si>
  <si>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</si>
  <si>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</si>
  <si>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</si>
  <si>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</si>
  <si>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</si>
  <si>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</si>
  <si>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</si>
  <si>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</si>
  <si>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</si>
  <si>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</si>
  <si>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</si>
  <si>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</si>
  <si>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</si>
  <si>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</si>
  <si>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</si>
  <si>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</si>
  <si>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</si>
  <si>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</si>
  <si>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</si>
  <si>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</si>
  <si>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</si>
  <si>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</si>
  <si>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</si>
  <si>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</si>
  <si>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</si>
  <si>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</si>
  <si>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</si>
  <si>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</si>
  <si>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</si>
  <si>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</si>
  <si>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</si>
  <si>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</si>
  <si>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</si>
  <si>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</si>
  <si>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</si>
  <si>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</si>
  <si>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</si>
  <si>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</si>
  <si>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</si>
  <si>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</si>
  <si>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</si>
  <si>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</si>
  <si>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</si>
  <si>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</si>
  <si>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</si>
  <si>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</si>
  <si>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</si>
  <si>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</si>
  <si>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</si>
  <si>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</si>
  <si>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</si>
  <si>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</si>
  <si>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</si>
  <si>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</si>
  <si>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</si>
  <si>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</si>
  <si>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</si>
  <si>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</si>
  <si>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</si>
  <si>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</si>
  <si>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</si>
  <si>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</si>
  <si>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</si>
  <si>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</si>
  <si>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</si>
  <si>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</si>
  <si>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</si>
  <si>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</si>
  <si>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</si>
  <si>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</si>
  <si>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</si>
  <si>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</si>
  <si>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</si>
  <si>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</si>
  <si>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</si>
  <si>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</si>
  <si>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</si>
  <si>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</si>
  <si>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</si>
  <si>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</si>
  <si>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</si>
  <si>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</si>
  <si>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</si>
  <si>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</si>
  <si>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</si>
  <si>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</si>
  <si>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</si>
  <si>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</si>
  <si>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</si>
  <si>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</si>
  <si>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</si>
  <si>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</si>
  <si>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</si>
  <si>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</si>
  <si>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</si>
  <si>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</si>
  <si>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</si>
  <si>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</si>
  <si>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</si>
  <si>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</si>
  <si>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</si>
  <si>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</si>
  <si>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</si>
  <si>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</si>
  <si>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</si>
  <si>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</si>
  <si>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</si>
  <si>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</si>
  <si>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</si>
  <si>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</si>
  <si>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</si>
  <si>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</si>
  <si>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</si>
  <si>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</si>
  <si>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</si>
  <si>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</si>
  <si>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</si>
  <si>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</si>
  <si>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</si>
  <si>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</si>
  <si>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</si>
  <si>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</si>
  <si>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</si>
  <si>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</si>
  <si>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</si>
  <si>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</si>
  <si>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</si>
  <si>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</si>
  <si>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</si>
  <si>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</si>
  <si>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</si>
  <si>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</si>
  <si>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</si>
  <si>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</si>
  <si>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</si>
  <si>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</si>
  <si>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</si>
  <si>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</si>
  <si>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</si>
  <si>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</si>
  <si>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</si>
  <si>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</si>
  <si>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</si>
  <si>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</si>
  <si>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</si>
  <si>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</si>
  <si>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</si>
  <si>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</si>
  <si>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</si>
  <si>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</si>
  <si>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</si>
  <si>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</si>
  <si>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</si>
  <si>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</si>
  <si>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</si>
  <si>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</si>
  <si>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</si>
  <si>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</si>
  <si>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</si>
  <si>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</si>
  <si>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</si>
  <si>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</si>
  <si>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</si>
  <si>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</si>
  <si>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</si>
  <si>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</si>
  <si>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</si>
  <si>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</si>
  <si>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</si>
  <si>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</si>
  <si>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</si>
  <si>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</si>
  <si>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</si>
  <si>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</si>
  <si>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</si>
  <si>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</si>
  <si>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</si>
  <si>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</si>
  <si>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</si>
  <si>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</si>
  <si>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</si>
  <si>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</si>
  <si>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</si>
  <si>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</si>
  <si>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</si>
  <si>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</si>
  <si>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</si>
  <si>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</si>
  <si>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</si>
  <si>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</si>
  <si>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</si>
  <si>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</si>
  <si>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</si>
  <si>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</si>
  <si>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</si>
  <si>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</si>
  <si>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</si>
  <si>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</si>
  <si>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</si>
  <si>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</si>
  <si>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</si>
  <si>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</si>
  <si>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</si>
  <si>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</si>
  <si>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</si>
  <si>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</si>
  <si>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</si>
  <si>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</si>
  <si>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</si>
  <si>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</si>
  <si>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</si>
  <si>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</si>
  <si>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</si>
  <si>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</si>
  <si>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</si>
  <si>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</si>
  <si>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</si>
  <si>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</si>
  <si>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</si>
  <si>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</si>
  <si>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</si>
  <si>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</si>
  <si>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</si>
  <si>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</si>
  <si>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</si>
  <si>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</si>
  <si>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</si>
  <si>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</si>
  <si>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</si>
  <si>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</si>
  <si>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</si>
  <si>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</si>
  <si>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</si>
  <si>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</si>
  <si>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</si>
  <si>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</si>
  <si>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</si>
  <si>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</si>
  <si>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</si>
  <si>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</si>
  <si>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</si>
  <si>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</si>
  <si>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</si>
  <si>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</si>
  <si>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</si>
  <si>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</si>
  <si>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</si>
  <si>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</si>
  <si>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</si>
  <si>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</si>
  <si>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</si>
  <si>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</si>
  <si>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</si>
  <si>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</si>
  <si>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</si>
  <si>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</si>
  <si>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</si>
  <si>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</si>
  <si>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</si>
  <si>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</si>
  <si>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</si>
  <si>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</si>
  <si>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</si>
  <si>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</si>
  <si>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</si>
  <si>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</si>
  <si>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</si>
  <si>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</si>
  <si>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</si>
  <si>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</si>
  <si>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</si>
  <si>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</si>
  <si>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</si>
  <si>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</si>
  <si>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</si>
  <si>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</si>
  <si>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</si>
  <si>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</si>
  <si>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</si>
  <si>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</si>
  <si>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</si>
  <si>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</si>
  <si>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</si>
  <si>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</si>
  <si>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</si>
  <si>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</si>
  <si>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</si>
  <si>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</si>
  <si>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</si>
  <si>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</si>
  <si>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</si>
  <si>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</si>
  <si>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</si>
  <si>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</si>
  <si>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</si>
  <si>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</si>
  <si>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</si>
  <si>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</si>
  <si>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</si>
  <si>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</si>
  <si>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</si>
  <si>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</si>
  <si>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</si>
  <si>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</si>
  <si>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</si>
  <si>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</si>
  <si>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</si>
  <si>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</si>
  <si>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</si>
  <si>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</si>
  <si>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</si>
  <si>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</si>
  <si>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</si>
  <si>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</si>
  <si>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</si>
  <si>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</si>
  <si>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</si>
  <si>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</si>
  <si>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</si>
  <si>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</si>
  <si>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</si>
  <si>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</si>
  <si>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</si>
  <si>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</si>
  <si>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</si>
  <si>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</si>
  <si>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</si>
  <si>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</si>
  <si>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</si>
  <si>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</si>
  <si>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</si>
  <si>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</si>
  <si>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</si>
  <si>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</si>
  <si>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</si>
  <si>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</si>
  <si>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</si>
  <si>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</si>
  <si>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</si>
  <si>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</si>
  <si>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</si>
  <si>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</si>
  <si>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</si>
  <si>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</si>
  <si>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</si>
  <si>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</si>
  <si>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</si>
  <si>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</si>
  <si>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</si>
  <si>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</si>
  <si>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</si>
  <si>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</si>
  <si>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</si>
  <si>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</si>
  <si>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</si>
  <si>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</si>
  <si>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</si>
  <si>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</si>
  <si>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</si>
  <si>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</si>
  <si>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</si>
  <si>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</si>
  <si>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</si>
  <si>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</si>
  <si>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</si>
  <si>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</si>
  <si>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</si>
  <si>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</si>
  <si>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</si>
  <si>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</si>
  <si>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</si>
  <si>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</si>
  <si>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</si>
  <si>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</si>
  <si>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</si>
  <si>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</si>
  <si>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</si>
  <si>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</si>
  <si>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</si>
  <si>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</si>
  <si>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</si>
  <si>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</si>
  <si>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</si>
  <si>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</si>
  <si>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</si>
  <si>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</si>
  <si>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</si>
  <si>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</si>
  <si>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</si>
  <si>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</si>
  <si>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</si>
  <si>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</si>
  <si>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</si>
  <si>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</si>
  <si>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</si>
  <si>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</si>
  <si>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</si>
  <si>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</si>
  <si>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</si>
  <si>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</si>
  <si>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</si>
  <si>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</si>
  <si>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</si>
  <si>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</si>
  <si>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</si>
  <si>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</si>
  <si>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</si>
  <si>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</si>
  <si>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</si>
  <si>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</si>
  <si>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</si>
  <si>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</si>
  <si>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</si>
  <si>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</si>
  <si>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</si>
  <si>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</si>
  <si>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</si>
  <si>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</si>
  <si>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</si>
  <si>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</si>
  <si>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</si>
  <si>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</si>
  <si>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</si>
  <si>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</si>
  <si>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</si>
  <si>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</si>
  <si>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</si>
  <si>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</si>
  <si>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</si>
  <si>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</si>
  <si>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</si>
  <si>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</si>
  <si>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</si>
  <si>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</si>
  <si>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</si>
  <si>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</si>
  <si>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</si>
  <si>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</si>
  <si>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</si>
  <si>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</si>
  <si>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</si>
  <si>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</si>
  <si>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</si>
  <si>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</si>
  <si>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</si>
  <si>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</si>
  <si>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</si>
  <si>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</si>
  <si>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</si>
  <si>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</si>
  <si>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</si>
  <si>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</si>
  <si>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</si>
  <si>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</si>
  <si>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</si>
  <si>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</si>
  <si>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</si>
  <si>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</si>
  <si>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</si>
  <si>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</si>
  <si>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</si>
  <si>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</si>
  <si>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</si>
  <si>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</si>
  <si>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</si>
  <si>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</si>
  <si>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</si>
  <si>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</si>
  <si>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</si>
  <si>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</si>
  <si>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</si>
  <si>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</si>
  <si>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</si>
  <si>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</si>
  <si>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</si>
  <si>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</si>
  <si>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</si>
  <si>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</si>
  <si>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</si>
  <si>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</si>
  <si>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</si>
  <si>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</si>
  <si>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</si>
  <si>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</si>
  <si>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</si>
  <si>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</si>
  <si>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</si>
  <si>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</si>
  <si>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</si>
  <si>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</si>
  <si>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</si>
  <si>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</si>
  <si>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</si>
  <si>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</si>
  <si>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</si>
  <si>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</si>
  <si>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</si>
  <si>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</si>
  <si>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</si>
  <si>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</si>
  <si>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</si>
  <si>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</si>
  <si>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</si>
  <si>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</si>
  <si>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</si>
  <si>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</si>
  <si>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</si>
  <si>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</si>
  <si>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</si>
  <si>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</si>
  <si>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</si>
  <si>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</si>
  <si>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</si>
  <si>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</si>
  <si>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</si>
  <si>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</si>
  <si>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</si>
  <si>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</si>
  <si>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</si>
  <si>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</si>
  <si>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</si>
  <si>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</si>
  <si>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</si>
  <si>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</si>
  <si>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</si>
  <si>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</si>
  <si>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</si>
  <si>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</si>
  <si>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</si>
  <si>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</si>
  <si>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</si>
  <si>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</si>
  <si>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</si>
  <si>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</si>
  <si>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</si>
  <si>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</si>
  <si>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</si>
  <si>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</si>
  <si>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</si>
  <si>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</si>
  <si>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</si>
  <si>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</si>
  <si>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</si>
  <si>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</si>
  <si>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</si>
  <si>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</si>
  <si>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</si>
  <si>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</si>
  <si>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</si>
  <si>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</si>
  <si>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</si>
  <si>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</si>
  <si>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</si>
  <si>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</si>
  <si>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</si>
  <si>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</si>
  <si>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</si>
  <si>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</si>
  <si>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</si>
  <si>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</si>
  <si>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</si>
  <si>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</si>
  <si>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</si>
  <si>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</si>
  <si>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</si>
  <si>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</si>
  <si>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</si>
  <si>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</si>
  <si>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</si>
  <si>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</si>
  <si>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</si>
  <si>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</si>
  <si>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</si>
  <si>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</si>
  <si>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</si>
  <si>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</si>
  <si>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</si>
  <si>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</si>
  <si>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</si>
  <si>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</si>
  <si>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</si>
  <si>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</si>
  <si>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</si>
  <si>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</si>
  <si>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</si>
  <si>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</si>
  <si>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</si>
  <si>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</si>
  <si>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</si>
  <si>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</si>
  <si>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</si>
  <si>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</si>
  <si>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</si>
  <si>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</si>
  <si>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</si>
  <si>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</si>
  <si>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</si>
  <si>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</si>
  <si>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</si>
  <si>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</si>
  <si>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</si>
  <si>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</si>
  <si>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</si>
  <si>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</si>
  <si>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</si>
  <si>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</si>
  <si>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</si>
  <si>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</si>
  <si>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</si>
  <si>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</si>
  <si>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</si>
  <si>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</si>
  <si>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</si>
  <si>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</si>
  <si>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</si>
  <si>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</si>
  <si>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</si>
  <si>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</si>
  <si>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</si>
  <si>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</si>
  <si>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</si>
  <si>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</si>
  <si>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</si>
  <si>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</si>
  <si>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</si>
  <si>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</si>
  <si>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</si>
  <si>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</si>
  <si>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</si>
  <si>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</si>
  <si>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</si>
  <si>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</si>
  <si>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</si>
  <si>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</si>
  <si>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</si>
  <si>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</si>
  <si>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</si>
  <si>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</si>
  <si>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</si>
  <si>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</si>
  <si>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</si>
  <si>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</si>
  <si>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</si>
  <si>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</si>
  <si>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</si>
  <si>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</si>
  <si>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</si>
  <si>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</si>
  <si>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</si>
  <si>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</si>
  <si>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</si>
  <si>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</si>
  <si>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</si>
  <si>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</si>
  <si>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</si>
  <si>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</si>
  <si>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</si>
  <si>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</si>
  <si>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</si>
  <si>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</si>
  <si>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</si>
  <si>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</si>
  <si>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</si>
  <si>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</si>
  <si>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</si>
  <si>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</si>
  <si>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</si>
  <si>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</si>
  <si>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</si>
  <si>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</si>
  <si>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</si>
  <si>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</si>
  <si>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</si>
  <si>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</si>
  <si>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</si>
  <si>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</si>
  <si>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</si>
  <si>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</si>
  <si>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</si>
  <si>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</si>
  <si>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</si>
  <si>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</si>
  <si>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</si>
  <si>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</si>
  <si>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</si>
  <si>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</si>
  <si>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</si>
  <si>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</si>
  <si>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</si>
  <si>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</si>
  <si>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</si>
  <si>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</si>
  <si>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</si>
  <si>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</si>
  <si>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</si>
  <si>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</si>
  <si>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</si>
  <si>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</si>
  <si>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</si>
  <si>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</si>
  <si>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</si>
  <si>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</si>
  <si>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</si>
  <si>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</si>
  <si>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</si>
  <si>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</si>
  <si>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</si>
  <si>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</si>
  <si>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</si>
  <si>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</si>
  <si>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</si>
  <si>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</si>
  <si>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</si>
  <si>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</si>
  <si>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</si>
  <si>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</si>
  <si>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</si>
  <si>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</si>
  <si>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</si>
  <si>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</si>
  <si>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</si>
  <si>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</si>
  <si>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</si>
  <si>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</si>
  <si>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</si>
  <si>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</si>
  <si>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</si>
  <si>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</si>
  <si>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</si>
  <si>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</si>
  <si>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</si>
  <si>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</si>
  <si>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</si>
  <si>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</si>
  <si>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</si>
  <si>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</si>
  <si>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</si>
  <si>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</si>
  <si>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</si>
  <si>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</si>
  <si>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</si>
  <si>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</si>
  <si>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</si>
  <si>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</si>
  <si>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</si>
  <si>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</si>
  <si>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</si>
  <si>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</si>
  <si>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</si>
  <si>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</si>
  <si>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</si>
  <si>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</si>
  <si>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</si>
  <si>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</si>
  <si>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</si>
  <si>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</si>
  <si>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</si>
  <si>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</si>
  <si>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</si>
  <si>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</si>
  <si>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</si>
  <si>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</si>
  <si>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</si>
  <si>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</si>
  <si>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</si>
  <si>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</si>
  <si>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</si>
  <si>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</si>
  <si>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</si>
  <si>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</si>
  <si>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</si>
  <si>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</si>
  <si>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</si>
  <si>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</si>
  <si>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</si>
  <si>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</si>
  <si>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</si>
  <si>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</si>
  <si>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</si>
  <si>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</si>
  <si>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</si>
  <si>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</si>
  <si>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</si>
  <si>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</si>
  <si>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</si>
  <si>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</si>
  <si>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</si>
  <si>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</si>
  <si>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</si>
  <si>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</si>
  <si>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</si>
  <si>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</si>
  <si>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</si>
  <si>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</si>
  <si>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</si>
  <si>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</si>
  <si>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</si>
  <si>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</si>
  <si>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</si>
  <si>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</si>
  <si>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</si>
  <si>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</si>
  <si>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</si>
  <si>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</si>
  <si>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</si>
  <si>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</si>
  <si>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</si>
  <si>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</si>
  <si>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</si>
  <si>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</si>
  <si>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</si>
  <si>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</si>
  <si>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</si>
  <si>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</si>
  <si>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</si>
  <si>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</si>
  <si>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</si>
  <si>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</si>
  <si>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</si>
  <si>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</si>
  <si>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</si>
  <si>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</si>
  <si>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</si>
  <si>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</si>
  <si>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</si>
  <si>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</si>
  <si>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</si>
  <si>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</si>
  <si>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</si>
  <si>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</si>
  <si>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</si>
  <si>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</si>
  <si>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</si>
  <si>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</si>
  <si>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</si>
  <si>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</si>
  <si>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</si>
  <si>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</si>
  <si>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</si>
  <si>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</si>
  <si>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</si>
  <si>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</si>
  <si>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</si>
  <si>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</si>
  <si>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</si>
  <si>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</si>
  <si>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</si>
  <si>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</si>
  <si>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</si>
  <si>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</si>
  <si>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</si>
  <si>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</si>
  <si>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</si>
  <si>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</si>
  <si>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</si>
  <si>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</si>
  <si>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</si>
  <si>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</si>
  <si>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</si>
  <si>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</si>
  <si>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</si>
  <si>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</si>
  <si>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</si>
  <si>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</si>
  <si>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</si>
  <si>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</si>
  <si>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</si>
  <si>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</si>
  <si>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</si>
  <si>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</si>
  <si>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</si>
  <si>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</si>
  <si>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</si>
  <si>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</si>
  <si>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</si>
  <si>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</si>
  <si>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</si>
  <si>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</si>
  <si>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</si>
  <si>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</si>
  <si>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</si>
  <si>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</si>
  <si>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</si>
  <si>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</si>
  <si>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</si>
  <si>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</si>
  <si>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</si>
  <si>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</si>
  <si>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</si>
  <si>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</si>
  <si>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</si>
  <si>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</si>
  <si>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</si>
  <si>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</si>
  <si>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</si>
  <si>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</si>
  <si>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</si>
  <si>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</si>
  <si>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</si>
  <si>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</si>
  <si>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</si>
  <si>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</si>
  <si>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</si>
  <si>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</si>
  <si>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</si>
  <si>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</si>
  <si>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</si>
  <si>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</si>
  <si>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</si>
  <si>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</si>
  <si>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</si>
  <si>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</si>
  <si>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</si>
  <si>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</si>
  <si>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</si>
  <si>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</si>
  <si>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</si>
  <si>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</si>
  <si>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</si>
  <si>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</si>
  <si>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</si>
  <si>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</si>
  <si>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</si>
  <si>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</si>
  <si>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</si>
  <si>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</si>
  <si>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</si>
  <si>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</si>
  <si>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</si>
  <si>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</si>
  <si>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</si>
  <si>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</si>
  <si>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</si>
  <si>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</si>
  <si>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</si>
  <si>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</si>
  <si>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</si>
  <si>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</si>
  <si>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</si>
  <si>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</si>
  <si>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</si>
  <si>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</si>
  <si>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</si>
  <si>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</si>
  <si>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</si>
  <si>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</si>
  <si>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</si>
  <si>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</si>
  <si>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</si>
  <si>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</si>
  <si>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</si>
  <si>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</si>
  <si>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</si>
  <si>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</si>
  <si>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</si>
  <si>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</si>
  <si>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</si>
  <si>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</si>
  <si>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</si>
  <si>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</si>
  <si>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</si>
  <si>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</si>
  <si>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</si>
  <si>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</si>
  <si>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</si>
  <si>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</si>
  <si>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</si>
  <si>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</si>
  <si>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</si>
  <si>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</si>
  <si>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</si>
  <si>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</si>
  <si>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</si>
  <si>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</si>
  <si>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</si>
  <si>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</si>
  <si>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</si>
  <si>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</si>
  <si>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</si>
  <si>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</si>
  <si>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</si>
  <si>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</si>
  <si>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</si>
  <si>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</si>
  <si>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</si>
  <si>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</si>
  <si>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</si>
  <si>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</si>
  <si>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</si>
  <si>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</si>
  <si>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</si>
  <si>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</si>
  <si>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</si>
  <si>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</si>
  <si>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</si>
  <si>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</si>
  <si>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</si>
  <si>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</si>
  <si>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</si>
  <si>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</si>
  <si>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</si>
  <si>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</si>
  <si>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</si>
  <si>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</si>
  <si>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</si>
  <si>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</si>
  <si>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</si>
  <si>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</si>
  <si>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</si>
  <si>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</si>
  <si>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</si>
  <si>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</si>
  <si>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</si>
  <si>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</si>
  <si>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</si>
  <si>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</si>
  <si>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</si>
  <si>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</si>
  <si>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</si>
  <si>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</si>
  <si>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</si>
  <si>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</si>
  <si>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</si>
  <si>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</si>
  <si>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</si>
  <si>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</si>
  <si>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</si>
  <si>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</si>
  <si>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</si>
  <si>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</si>
  <si>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</si>
  <si>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</si>
  <si>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</si>
  <si>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</si>
  <si>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</si>
  <si>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</si>
  <si>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</si>
  <si>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</si>
  <si>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</si>
  <si>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</si>
  <si>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</si>
  <si>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</si>
  <si>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</si>
  <si>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</si>
  <si>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</si>
  <si>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</si>
  <si>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</si>
  <si>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</si>
  <si>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</si>
  <si>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</si>
  <si>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</si>
  <si>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</si>
  <si>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</si>
  <si>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</si>
  <si>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</si>
  <si>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</si>
  <si>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</si>
  <si>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</si>
  <si>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</si>
  <si>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</si>
  <si>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</si>
  <si>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</si>
  <si>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</si>
  <si>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</si>
  <si>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</si>
  <si>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</si>
  <si>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</si>
  <si>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</si>
  <si>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</si>
  <si>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</si>
  <si>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</si>
  <si>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</si>
  <si>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</si>
  <si>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</si>
  <si>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</si>
  <si>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</si>
  <si>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</si>
  <si>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</si>
  <si>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</si>
  <si>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</si>
  <si>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</si>
  <si>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</si>
  <si>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</si>
  <si>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</si>
  <si>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</si>
  <si>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</si>
  <si>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</si>
  <si>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</si>
  <si>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</si>
  <si>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</si>
  <si>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</si>
  <si>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</si>
  <si>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</si>
  <si>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</si>
  <si>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</si>
  <si>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</si>
  <si>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</si>
  <si>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</si>
  <si>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</si>
  <si>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</si>
  <si>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</si>
  <si>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</si>
  <si>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</si>
  <si>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</si>
  <si>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</si>
  <si>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</si>
  <si>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</si>
  <si>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</si>
  <si>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</si>
  <si>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</si>
  <si>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</si>
  <si>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</si>
  <si>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</si>
  <si>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</si>
  <si>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</si>
  <si>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</si>
  <si>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</si>
  <si>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</si>
  <si>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</si>
  <si>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</si>
  <si>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</si>
  <si>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</si>
  <si>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</si>
  <si>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</si>
  <si>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</si>
  <si>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</si>
  <si>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</si>
  <si>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</si>
  <si>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</si>
  <si>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</si>
  <si>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</si>
  <si>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</si>
  <si>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</si>
  <si>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</si>
  <si>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</si>
  <si>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</si>
  <si>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</si>
  <si>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</si>
  <si>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</si>
  <si>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</si>
  <si>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</si>
  <si>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</si>
  <si>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</si>
  <si>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</si>
  <si>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</si>
  <si>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</si>
  <si>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</si>
  <si>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</si>
  <si>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</si>
  <si>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</si>
  <si>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</si>
  <si>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</si>
  <si>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</si>
  <si>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</si>
  <si>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</si>
  <si>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</si>
  <si>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</si>
  <si>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</si>
  <si>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</si>
  <si>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</si>
  <si>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</si>
  <si>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</si>
  <si>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</si>
  <si>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</si>
  <si>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</si>
  <si>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</si>
  <si>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</si>
  <si>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</si>
  <si>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</si>
  <si>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</si>
  <si>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</si>
  <si>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</si>
  <si>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</si>
  <si>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</si>
  <si>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</si>
  <si>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</si>
  <si>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</si>
  <si>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</si>
  <si>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</si>
  <si>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</si>
  <si>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</si>
  <si>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</si>
  <si>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</si>
  <si>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</si>
  <si>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</si>
  <si>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</si>
  <si>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</si>
  <si>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</si>
  <si>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</si>
  <si>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</si>
  <si>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</si>
  <si>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</si>
  <si>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</si>
  <si>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</si>
  <si>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</si>
  <si>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</si>
  <si>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</si>
  <si>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</si>
  <si>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</si>
  <si>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</si>
  <si>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</si>
  <si>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</si>
  <si>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</si>
  <si>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</si>
  <si>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</si>
  <si>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</si>
  <si>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</si>
  <si>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</si>
  <si>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</si>
  <si>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</si>
  <si>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</si>
  <si>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</si>
  <si>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</si>
  <si>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</si>
  <si>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</si>
  <si>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</si>
  <si>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</si>
  <si>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</si>
  <si>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</si>
  <si>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</si>
  <si>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</si>
  <si>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</si>
  <si>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</si>
  <si>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</si>
  <si>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</si>
  <si>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</si>
  <si>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</si>
  <si>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</si>
  <si>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</si>
  <si>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</si>
  <si>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</si>
  <si>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</si>
  <si>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</si>
  <si>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</si>
  <si>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</si>
  <si>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</si>
  <si>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</si>
  <si>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</si>
  <si>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</si>
  <si>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</si>
  <si>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</si>
  <si>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</si>
  <si>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</si>
  <si>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</si>
  <si>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</si>
  <si>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</si>
  <si>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</si>
  <si>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</si>
  <si>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</si>
  <si>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</si>
  <si>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</si>
  <si>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</si>
  <si>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</si>
  <si>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</si>
  <si>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</si>
  <si>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</si>
  <si>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</si>
  <si>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</si>
  <si>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</si>
  <si>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</si>
  <si>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</si>
  <si>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</si>
  <si>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</si>
  <si>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</si>
  <si>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</si>
  <si>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</si>
  <si>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</si>
  <si>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</si>
  <si>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</si>
  <si>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</si>
  <si>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</si>
  <si>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</si>
  <si>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</si>
  <si>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</si>
  <si>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</si>
  <si>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</si>
  <si>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</si>
  <si>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</si>
  <si>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</si>
  <si>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</si>
  <si>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</si>
  <si>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</si>
  <si>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</si>
  <si>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</si>
  <si>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</si>
  <si>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</si>
  <si>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</si>
  <si>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</si>
  <si>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</si>
  <si>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</si>
  <si>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</si>
  <si>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</si>
  <si>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</si>
  <si>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</si>
  <si>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</si>
  <si>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</si>
  <si>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</si>
  <si>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</si>
  <si>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</si>
  <si>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</si>
  <si>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</si>
  <si>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</si>
  <si>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</si>
  <si>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</si>
  <si>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</si>
  <si>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</si>
  <si>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</si>
  <si>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</si>
  <si>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</si>
  <si>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</si>
  <si>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</si>
  <si>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</si>
  <si>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</si>
  <si>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</si>
  <si>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</si>
  <si>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</si>
  <si>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</si>
  <si>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</si>
  <si>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</si>
  <si>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</si>
  <si>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</si>
  <si>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</si>
  <si>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</si>
  <si>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</si>
  <si>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</si>
  <si>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</si>
  <si>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</si>
  <si>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</si>
  <si>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</si>
  <si>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</si>
  <si>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</si>
  <si>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</si>
  <si>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</si>
  <si>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</si>
  <si>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</si>
  <si>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</si>
  <si>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</si>
  <si>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</si>
  <si>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</si>
  <si>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</si>
  <si>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</si>
  <si>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</si>
  <si>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</si>
  <si>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</si>
  <si>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</si>
  <si>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</si>
  <si>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</si>
  <si>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</si>
  <si>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</si>
  <si>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</si>
  <si>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</si>
  <si>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</si>
  <si>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</si>
  <si>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</si>
  <si>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</si>
  <si>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</si>
  <si>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</si>
  <si>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</si>
  <si>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</si>
  <si>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</si>
  <si>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</si>
  <si>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</si>
  <si>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</si>
  <si>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</si>
  <si>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</si>
  <si>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</si>
  <si>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</si>
  <si>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</si>
  <si>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</si>
  <si>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</si>
  <si>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</si>
  <si>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</si>
  <si>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</si>
  <si>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</si>
  <si>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</si>
  <si>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</si>
  <si>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</si>
  <si>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</si>
  <si>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</si>
  <si>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</si>
  <si>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</si>
  <si>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</si>
  <si>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</si>
  <si>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</si>
  <si>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</si>
  <si>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</si>
  <si>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</si>
  <si>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</si>
  <si>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</si>
  <si>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</si>
  <si>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</si>
  <si>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</si>
  <si>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</si>
  <si>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</si>
  <si>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</si>
  <si>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</si>
  <si>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</si>
  <si>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</si>
  <si>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</si>
  <si>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</si>
  <si>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</si>
  <si>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</si>
  <si>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</si>
  <si>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</si>
  <si>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</si>
  <si>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</si>
  <si>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</si>
  <si>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</si>
  <si>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</si>
  <si>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</si>
  <si>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</si>
  <si>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</si>
  <si>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</si>
  <si>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</si>
  <si>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</si>
  <si>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</si>
  <si>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</si>
  <si>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</si>
  <si>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</si>
  <si>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</si>
  <si>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</si>
  <si>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</si>
  <si>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</si>
  <si>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</si>
  <si>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</si>
  <si>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</si>
  <si>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</si>
  <si>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</si>
  <si>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</si>
  <si>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</si>
  <si>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</si>
  <si>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</si>
  <si>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</si>
  <si>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</si>
  <si>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</si>
  <si>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</si>
  <si>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</si>
  <si>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</si>
  <si>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</si>
  <si>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</si>
  <si>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</si>
  <si>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</si>
  <si>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</si>
  <si>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</si>
  <si>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</si>
  <si>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</si>
  <si>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</si>
  <si>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</si>
  <si>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</si>
  <si>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</si>
  <si>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</si>
  <si>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</si>
  <si>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</si>
  <si>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</si>
  <si>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</si>
  <si>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</si>
  <si>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</si>
  <si>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</si>
  <si>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</si>
  <si>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</si>
  <si>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</si>
  <si>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</si>
  <si>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</si>
  <si>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</si>
  <si>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</si>
  <si>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</si>
  <si>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</si>
  <si>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</si>
  <si>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</si>
  <si>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</si>
  <si>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</si>
  <si>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</si>
  <si>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</si>
  <si>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</si>
  <si>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</si>
  <si>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</si>
  <si>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</si>
  <si>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</si>
  <si>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</si>
  <si>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</si>
  <si>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</si>
  <si>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</si>
  <si>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</si>
  <si>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</si>
  <si>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</si>
  <si>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</si>
  <si>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</si>
  <si>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</si>
  <si>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</si>
  <si>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</si>
  <si>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</si>
  <si>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</si>
  <si>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</si>
  <si>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</si>
  <si>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</si>
  <si>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</si>
  <si>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</si>
  <si>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</si>
  <si>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</si>
  <si>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</si>
  <si>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</si>
  <si>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</si>
  <si>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</si>
  <si>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</si>
  <si>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</si>
  <si>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</si>
  <si>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</si>
  <si>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</si>
  <si>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</si>
  <si>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</si>
  <si>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</si>
  <si>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</si>
  <si>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</si>
  <si>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</si>
  <si>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</si>
  <si>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</si>
  <si>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</si>
  <si>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</si>
  <si>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</si>
  <si>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</si>
  <si>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</si>
  <si>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</si>
  <si>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</si>
  <si>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</si>
  <si>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</si>
  <si>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</si>
  <si>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</si>
  <si>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</si>
  <si>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</si>
  <si>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</si>
  <si>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</si>
  <si>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</si>
  <si>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</si>
  <si>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</si>
  <si>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</si>
  <si>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</si>
  <si>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</si>
  <si>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</si>
  <si>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</si>
  <si>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</si>
  <si>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</si>
  <si>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</si>
  <si>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</si>
  <si>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</si>
  <si>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</si>
  <si>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</si>
  <si>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</si>
  <si>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</si>
  <si>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</si>
  <si>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</si>
  <si>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</si>
  <si>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</si>
  <si>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</si>
  <si>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</si>
  <si>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</si>
  <si>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</si>
  <si>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</si>
  <si>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</si>
  <si>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</si>
  <si>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</si>
  <si>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</si>
  <si>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</si>
  <si>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</si>
  <si>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</si>
  <si>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</si>
  <si>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</si>
  <si>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</si>
  <si>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</si>
  <si>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</si>
  <si>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</si>
  <si>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</si>
  <si>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</si>
  <si>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</si>
  <si>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</si>
  <si>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</si>
  <si>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</si>
  <si>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</si>
  <si>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</si>
  <si>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</si>
  <si>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</si>
  <si>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</si>
  <si>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</si>
  <si>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</si>
  <si>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</si>
  <si>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</si>
  <si>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</si>
  <si>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</si>
  <si>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</si>
  <si>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</si>
  <si>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</si>
  <si>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</si>
  <si>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</si>
  <si>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</si>
  <si>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</si>
  <si>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</si>
  <si>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</si>
  <si>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</si>
  <si>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</si>
  <si>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</si>
  <si>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</si>
  <si>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</si>
  <si>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</si>
  <si>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</si>
  <si>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</si>
  <si>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</si>
  <si>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</si>
  <si>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</si>
  <si>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</si>
  <si>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</si>
  <si>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</si>
  <si>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</si>
  <si>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</si>
  <si>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</si>
  <si>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</si>
  <si>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</si>
  <si>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</si>
  <si>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</si>
  <si>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</si>
  <si>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</si>
  <si>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</si>
  <si>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</si>
  <si>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</si>
  <si>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</si>
  <si>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</si>
  <si>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</si>
  <si>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</si>
  <si>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</si>
  <si>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</si>
  <si>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</si>
  <si>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</si>
  <si>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</si>
  <si>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</si>
  <si>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</si>
  <si>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</si>
  <si>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</si>
  <si>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</si>
  <si>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</si>
  <si>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</si>
  <si>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</si>
  <si>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</si>
  <si>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</si>
  <si>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</si>
  <si>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</si>
  <si>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</si>
  <si>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</si>
  <si>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</si>
  <si>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</si>
  <si>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</si>
  <si>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</si>
  <si>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</si>
  <si>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</si>
  <si>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</si>
  <si>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</si>
  <si>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</si>
  <si>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</si>
  <si>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</si>
  <si>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</si>
  <si>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</si>
  <si>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</si>
  <si>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</si>
  <si>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</si>
  <si>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</si>
  <si>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</si>
  <si>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</si>
  <si>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</si>
  <si>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</si>
  <si>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</si>
  <si>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</si>
  <si>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</si>
  <si>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</si>
  <si>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</si>
  <si>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</si>
  <si>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</si>
  <si>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</si>
  <si>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</si>
  <si>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</si>
  <si>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</si>
  <si>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</si>
  <si>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</si>
  <si>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</si>
  <si>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</si>
  <si>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</si>
  <si>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</si>
  <si>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</si>
  <si>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</si>
  <si>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</si>
  <si>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</si>
  <si>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</si>
  <si>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</si>
  <si>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</si>
  <si>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</si>
  <si>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</si>
  <si>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</si>
  <si>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</si>
  <si>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</si>
  <si>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</si>
  <si>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</si>
  <si>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</si>
  <si>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</si>
  <si>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</si>
  <si>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</si>
  <si>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</si>
  <si>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</si>
  <si>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</si>
  <si>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</si>
  <si>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</si>
  <si>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</si>
  <si>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</si>
  <si>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</si>
  <si>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</si>
  <si>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</si>
  <si>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</si>
  <si>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</si>
  <si>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</si>
  <si>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</si>
  <si>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</si>
  <si>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</si>
  <si>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</si>
  <si>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</si>
  <si>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</si>
  <si>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</si>
  <si>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</si>
  <si>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</si>
  <si>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</si>
  <si>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</si>
  <si>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</si>
  <si>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</si>
  <si>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</si>
  <si>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</si>
  <si>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</si>
  <si>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</si>
  <si>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</si>
  <si>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</si>
  <si>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</si>
  <si>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</si>
  <si>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</si>
  <si>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</si>
  <si>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</si>
  <si>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</si>
  <si>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</si>
  <si>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</si>
  <si>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</si>
  <si>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</si>
  <si>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</si>
  <si>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</si>
  <si>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</si>
  <si>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</si>
  <si>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</si>
  <si>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</si>
  <si>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</si>
  <si>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</si>
  <si>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</si>
  <si>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</si>
  <si>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</si>
  <si>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</si>
  <si>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</si>
  <si>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</si>
  <si>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</si>
  <si>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</si>
  <si>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</si>
  <si>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</si>
  <si>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</si>
  <si>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</si>
  <si>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</si>
  <si>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</si>
  <si>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</si>
  <si>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</si>
  <si>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</si>
  <si>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</si>
  <si>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</si>
  <si>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</si>
  <si>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</si>
  <si>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</si>
  <si>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</si>
  <si>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</si>
  <si>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</si>
  <si>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</si>
  <si>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</si>
  <si>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</si>
  <si>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</si>
  <si>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</si>
  <si>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</si>
  <si>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</si>
  <si>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</si>
  <si>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</si>
  <si>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</si>
  <si>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</si>
  <si>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</si>
  <si>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</si>
  <si>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</si>
  <si>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</si>
  <si>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</si>
  <si>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</si>
  <si>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</si>
  <si>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</si>
  <si>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</si>
  <si>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</si>
  <si>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</si>
  <si>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</si>
  <si>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</si>
  <si>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</si>
  <si>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</si>
  <si>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</si>
  <si>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</si>
  <si>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</si>
  <si>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</si>
  <si>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</si>
  <si>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</si>
  <si>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</si>
  <si>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</si>
  <si>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</si>
  <si>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</si>
  <si>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</si>
  <si>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</si>
  <si>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</si>
  <si>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</si>
  <si>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</si>
  <si>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</si>
  <si>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</si>
  <si>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</si>
  <si>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</si>
  <si>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</si>
  <si>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</si>
  <si>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</si>
  <si>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</si>
  <si>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</si>
  <si>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</si>
  <si>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</si>
  <si>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</si>
  <si>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</si>
  <si>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</si>
  <si>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</si>
  <si>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</si>
  <si>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</si>
  <si>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</si>
  <si>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</si>
  <si>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</si>
  <si>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</si>
  <si>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</si>
  <si>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</si>
  <si>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</si>
  <si>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</si>
  <si>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</si>
  <si>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</si>
  <si>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</si>
  <si>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</si>
  <si>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</si>
  <si>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</si>
  <si>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</si>
  <si>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</si>
  <si>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</si>
  <si>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</si>
  <si>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</si>
  <si>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</si>
  <si>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</si>
  <si>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</si>
  <si>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</si>
  <si>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</si>
  <si>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</si>
  <si>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</si>
  <si>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</si>
  <si>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</si>
  <si>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</si>
  <si>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</si>
  <si>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</si>
  <si>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</si>
  <si>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</si>
  <si>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</si>
  <si>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</si>
  <si>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</si>
  <si>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</si>
  <si>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</si>
  <si>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</si>
  <si>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</si>
  <si>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</si>
  <si>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</si>
  <si>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</si>
  <si>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</si>
  <si>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</si>
  <si>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</si>
  <si>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</si>
  <si>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</si>
  <si>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</si>
  <si>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</si>
  <si>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</si>
  <si>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</si>
  <si>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</si>
  <si>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</si>
  <si>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</si>
  <si>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</si>
  <si>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</si>
  <si>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</si>
  <si>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</si>
  <si>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</si>
  <si>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</si>
  <si>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</si>
  <si>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</si>
  <si>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</si>
  <si>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</si>
  <si>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</si>
  <si>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</si>
  <si>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</si>
  <si>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</si>
  <si>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</si>
  <si>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</si>
  <si>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</si>
  <si>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</si>
  <si>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</si>
  <si>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</si>
  <si>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</si>
  <si>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</si>
  <si>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</si>
  <si>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</si>
  <si>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</si>
  <si>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</si>
  <si>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</si>
  <si>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</si>
  <si>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</si>
  <si>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</si>
  <si>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</si>
  <si>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</si>
  <si>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</si>
  <si>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</si>
  <si>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</si>
  <si>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</si>
  <si>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</si>
  <si>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</si>
  <si>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</si>
  <si>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</si>
  <si>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</si>
  <si>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</si>
  <si>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</si>
  <si>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</si>
  <si>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</si>
  <si>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</si>
  <si>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</si>
  <si>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</si>
  <si>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</si>
  <si>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</si>
  <si>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</si>
  <si>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</si>
  <si>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</si>
  <si>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</si>
  <si>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</si>
  <si>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</si>
  <si>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</si>
  <si>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</si>
  <si>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</si>
  <si>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</si>
  <si>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</si>
  <si>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</si>
  <si>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</si>
  <si>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</si>
  <si>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</si>
  <si>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</si>
  <si>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</si>
  <si>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</si>
  <si>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</si>
  <si>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</si>
  <si>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</si>
  <si>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</si>
  <si>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</si>
  <si>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</si>
  <si>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</si>
  <si>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</si>
  <si>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</si>
  <si>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</si>
  <si>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</si>
  <si>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</si>
  <si>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</si>
  <si>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</si>
  <si>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</si>
  <si>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</si>
  <si>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</si>
  <si>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</si>
  <si>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</si>
  <si>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</si>
  <si>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</si>
  <si>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</si>
  <si>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</si>
  <si>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</si>
  <si>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</si>
  <si>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</si>
  <si>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</si>
  <si>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</si>
  <si>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</si>
  <si>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</si>
  <si>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</si>
  <si>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</si>
  <si>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</si>
  <si>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</si>
  <si>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</si>
  <si>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</si>
  <si>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</si>
  <si>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</si>
  <si>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</si>
  <si>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</si>
  <si>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</si>
  <si>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</si>
  <si>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</si>
  <si>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</si>
  <si>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</si>
  <si>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</si>
  <si>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</si>
  <si>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</si>
  <si>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</si>
  <si>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</si>
  <si>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</si>
  <si>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</si>
  <si>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</si>
  <si>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</si>
  <si>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</si>
  <si>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</si>
  <si>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</si>
  <si>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</si>
  <si>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</si>
  <si>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</si>
  <si>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</si>
  <si>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</si>
  <si>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</si>
  <si>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</si>
  <si>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</si>
  <si>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</si>
  <si>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</si>
  <si>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</si>
  <si>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</si>
  <si>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</si>
  <si>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</si>
  <si>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</si>
  <si>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</si>
  <si>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</si>
  <si>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</si>
  <si>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</si>
  <si>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</si>
  <si>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</si>
  <si>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</si>
  <si>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</si>
  <si>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</si>
  <si>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</si>
  <si>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</si>
  <si>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</si>
  <si>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</si>
  <si>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</si>
  <si>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</si>
  <si>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</si>
  <si>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</si>
  <si>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</si>
  <si>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</si>
  <si>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</si>
  <si>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</si>
  <si>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</si>
  <si>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</si>
  <si>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</si>
  <si>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</si>
  <si>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</si>
  <si>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</si>
  <si>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</si>
  <si>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</si>
  <si>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</si>
  <si>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</si>
  <si>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</si>
  <si>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</si>
  <si>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</si>
  <si>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</si>
  <si>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</si>
  <si>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</si>
  <si>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</si>
  <si>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</si>
  <si>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</si>
  <si>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</si>
  <si>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</si>
  <si>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</si>
  <si>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</si>
  <si>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</si>
  <si>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</si>
  <si>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</si>
  <si>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</si>
  <si>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</si>
  <si>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</si>
  <si>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</si>
  <si>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</si>
  <si>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</si>
  <si>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</si>
  <si>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</si>
  <si>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</si>
  <si>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</si>
  <si>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</si>
  <si>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</si>
  <si>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</si>
  <si>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</si>
  <si>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</si>
  <si>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</si>
  <si>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</si>
  <si>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</si>
  <si>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</si>
  <si>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</si>
  <si>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</si>
  <si>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</si>
  <si>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</si>
  <si>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</si>
  <si>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</si>
  <si>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</si>
  <si>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</si>
  <si>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</si>
  <si>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</si>
  <si>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</si>
  <si>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</si>
  <si>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</si>
  <si>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</si>
  <si>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</si>
  <si>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</si>
  <si>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</si>
  <si>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</si>
  <si>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</si>
  <si>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</si>
  <si>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</si>
  <si>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</si>
  <si>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</si>
  <si>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</si>
  <si>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</si>
  <si>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</si>
  <si>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</si>
  <si>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</si>
  <si>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</si>
  <si>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</si>
  <si>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</si>
  <si>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</si>
  <si>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</si>
  <si>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</si>
  <si>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</si>
  <si>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</si>
  <si>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</si>
  <si>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</si>
  <si>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</si>
  <si>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</si>
  <si>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</si>
  <si>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</si>
  <si>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</si>
  <si>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</si>
  <si>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</si>
  <si>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</si>
  <si>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</si>
  <si>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</si>
  <si>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</si>
  <si>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</si>
  <si>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</si>
  <si>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</si>
  <si>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</si>
  <si>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</si>
  <si>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</si>
  <si>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</si>
  <si>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</si>
  <si>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</si>
  <si>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</si>
  <si>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</si>
  <si>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</si>
  <si>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</si>
  <si>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</si>
  <si>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</si>
  <si>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</si>
  <si>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</si>
  <si>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</si>
  <si>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</si>
  <si>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</si>
  <si>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</si>
  <si>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</si>
  <si>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</si>
  <si>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</si>
  <si>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</si>
  <si>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</si>
  <si>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</si>
  <si>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</si>
  <si>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</si>
  <si>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</si>
  <si>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</si>
  <si>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</si>
  <si>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</si>
  <si>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</si>
  <si>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</si>
  <si>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</si>
  <si>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</si>
  <si>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</si>
  <si>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</si>
  <si>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</si>
  <si>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</si>
  <si>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</si>
  <si>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</si>
  <si>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</si>
  <si>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</si>
  <si>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</si>
  <si>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</si>
  <si>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</si>
  <si>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</si>
  <si>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</si>
  <si>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</si>
  <si>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</si>
  <si>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</si>
  <si>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</si>
  <si>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</si>
  <si>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</si>
  <si>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</si>
  <si>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</si>
  <si>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</si>
  <si>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</si>
  <si>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</si>
  <si>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</si>
  <si>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</si>
  <si>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</si>
  <si>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</si>
  <si>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</si>
  <si>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</si>
  <si>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</si>
  <si>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</si>
  <si>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</si>
  <si>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</si>
  <si>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</si>
  <si>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</si>
  <si>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</si>
  <si>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</si>
  <si>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</si>
  <si>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</si>
  <si>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</si>
  <si>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</si>
  <si>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</si>
  <si>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</si>
  <si>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</si>
  <si>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</si>
  <si>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</si>
  <si>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</si>
  <si>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</si>
  <si>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</si>
  <si>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</si>
  <si>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</si>
  <si>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</si>
  <si>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</si>
  <si>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</si>
  <si>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</si>
  <si>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</si>
  <si>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</si>
  <si>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</si>
  <si>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</si>
  <si>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</si>
  <si>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</si>
  <si>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</si>
  <si>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</si>
  <si>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</si>
  <si>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</si>
  <si>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</si>
  <si>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</si>
  <si>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</si>
  <si>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</si>
  <si>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</si>
  <si>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</si>
  <si>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</si>
  <si>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</si>
  <si>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</si>
  <si>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</si>
  <si>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</si>
  <si>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</si>
  <si>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</si>
  <si>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</si>
  <si>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</si>
  <si>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</si>
  <si>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</si>
  <si>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</si>
  <si>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</si>
  <si>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</si>
  <si>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</si>
  <si>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</si>
  <si>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</si>
  <si>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</si>
  <si>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</si>
  <si>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</si>
  <si>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</si>
  <si>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</si>
  <si>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</si>
  <si>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</si>
  <si>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</si>
  <si>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</si>
  <si>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</si>
  <si>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</si>
  <si>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</si>
  <si>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</si>
  <si>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</si>
  <si>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</si>
  <si>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</si>
  <si>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</si>
  <si>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</si>
  <si>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</si>
  <si>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</si>
  <si>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</si>
  <si>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</si>
  <si>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</si>
  <si>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</si>
  <si>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</si>
  <si>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</si>
  <si>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</si>
  <si>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</si>
  <si>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</si>
  <si>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</si>
  <si>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</si>
  <si>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</si>
  <si>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</si>
  <si>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</si>
  <si>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</si>
  <si>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</si>
  <si>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</si>
  <si>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</si>
  <si>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</si>
  <si>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</si>
  <si>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</si>
  <si>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</si>
  <si>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</si>
  <si>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</si>
  <si>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</si>
  <si>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</si>
  <si>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</si>
  <si>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</si>
  <si>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</si>
  <si>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</si>
  <si>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</si>
  <si>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</si>
  <si>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</si>
  <si>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</si>
  <si>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</si>
  <si>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</si>
  <si>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</si>
  <si>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</si>
  <si>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</si>
  <si>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</si>
  <si>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</si>
  <si>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</si>
  <si>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</si>
  <si>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</si>
  <si>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</si>
  <si>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</si>
  <si>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</si>
  <si>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</si>
  <si>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</si>
  <si>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</si>
  <si>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</si>
  <si>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</si>
  <si>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</si>
  <si>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</si>
  <si>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</si>
  <si>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</si>
  <si>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</si>
  <si>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</si>
  <si>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</si>
  <si>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</si>
  <si>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</si>
  <si>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</si>
  <si>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</si>
  <si>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</si>
  <si>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</si>
  <si>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</si>
  <si>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</si>
  <si>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</si>
  <si>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</si>
  <si>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</si>
  <si>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</si>
  <si>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</si>
  <si>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</si>
  <si>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</si>
  <si>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</si>
  <si>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</si>
  <si>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</si>
  <si>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</si>
  <si>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</si>
  <si>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</si>
  <si>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</si>
  <si>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</si>
  <si>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</si>
  <si>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</si>
  <si>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</si>
  <si>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</si>
  <si>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</si>
  <si>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</si>
  <si>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</si>
  <si>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</si>
  <si>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</si>
  <si>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</si>
  <si>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</si>
  <si>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</si>
  <si>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</si>
  <si>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</si>
  <si>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</si>
  <si>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</si>
  <si>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</si>
  <si>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</si>
  <si>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</si>
  <si>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</si>
  <si>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</si>
  <si>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</si>
  <si>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</si>
  <si>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</si>
  <si>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</si>
  <si>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</si>
  <si>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</si>
  <si>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</si>
  <si>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</si>
  <si>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</si>
  <si>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</si>
  <si>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</si>
  <si>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</si>
  <si>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</si>
  <si>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</si>
  <si>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</si>
  <si>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</si>
  <si>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</si>
  <si>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</si>
  <si>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</si>
  <si>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</si>
  <si>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</si>
  <si>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</si>
  <si>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</si>
  <si>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</si>
  <si>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</si>
  <si>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</si>
  <si>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</si>
  <si>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</si>
  <si>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</si>
  <si>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</si>
  <si>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</si>
  <si>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</si>
  <si>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</si>
  <si>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</si>
  <si>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</si>
  <si>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</si>
  <si>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</si>
  <si>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</si>
  <si>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</si>
  <si>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</si>
  <si>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</si>
  <si>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</si>
  <si>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</si>
  <si>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</si>
  <si>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</si>
  <si>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</si>
  <si>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</si>
  <si>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</si>
  <si>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</si>
  <si>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</si>
  <si>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</si>
  <si>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</si>
  <si>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</si>
  <si>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</si>
  <si>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</si>
  <si>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</si>
  <si>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</si>
  <si>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</si>
  <si>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</si>
  <si>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</si>
  <si>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</si>
  <si>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</si>
  <si>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</si>
  <si>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</si>
  <si>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</si>
  <si>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</si>
  <si>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</si>
  <si>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</si>
  <si>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</si>
  <si>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</si>
  <si>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</si>
  <si>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</si>
  <si>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</si>
  <si>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</si>
  <si>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</si>
  <si>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</si>
  <si>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</si>
  <si>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</si>
  <si>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</si>
  <si>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</si>
  <si>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</si>
  <si>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</si>
  <si>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</si>
  <si>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</si>
  <si>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</si>
  <si>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</si>
  <si>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</si>
  <si>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</si>
  <si>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</si>
  <si>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</si>
  <si>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</si>
  <si>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</si>
  <si>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</si>
  <si>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</si>
  <si>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</si>
  <si>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</si>
  <si>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</si>
  <si>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</si>
  <si>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</si>
  <si>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</si>
  <si>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</si>
  <si>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</si>
  <si>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</si>
  <si>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</si>
  <si>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</si>
  <si>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</si>
  <si>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</si>
  <si>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</si>
  <si>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</si>
  <si>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</si>
  <si>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</si>
  <si>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</si>
  <si>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</si>
  <si>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</si>
  <si>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</si>
  <si>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</si>
  <si>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</si>
  <si>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</si>
  <si>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</si>
  <si>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</si>
  <si>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</si>
  <si>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</si>
  <si>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</si>
  <si>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</si>
  <si>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</si>
  <si>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</si>
  <si>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</si>
  <si>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</si>
  <si>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</si>
  <si>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</si>
  <si>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</si>
  <si>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</si>
  <si>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</si>
  <si>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</si>
  <si>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</si>
  <si>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</si>
  <si>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</si>
  <si>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</si>
  <si>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</si>
  <si>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</si>
  <si>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</si>
  <si>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</si>
  <si>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</si>
  <si>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</si>
  <si>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</si>
  <si>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</si>
  <si>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</si>
  <si>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</si>
  <si>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</si>
  <si>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</si>
  <si>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</si>
  <si>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</si>
  <si>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</si>
  <si>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</si>
  <si>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</si>
  <si>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</si>
  <si>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</si>
  <si>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</si>
  <si>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</si>
  <si>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</si>
  <si>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</si>
  <si>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</si>
  <si>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</si>
  <si>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</si>
  <si>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</si>
  <si>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</si>
  <si>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</si>
  <si>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</si>
  <si>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</si>
  <si>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</si>
  <si>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</si>
  <si>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</si>
  <si>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</si>
  <si>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</si>
  <si>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</si>
  <si>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</si>
  <si>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</si>
  <si>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</si>
  <si>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</si>
  <si>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</si>
  <si>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</si>
  <si>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</si>
  <si>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</si>
  <si>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</si>
  <si>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</si>
  <si>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</si>
  <si>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</si>
  <si>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</si>
  <si>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</si>
  <si>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</si>
  <si>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</si>
  <si>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</si>
  <si>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</si>
  <si>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</si>
  <si>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</si>
  <si>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</si>
  <si>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</si>
  <si>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</si>
  <si>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</si>
  <si>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</si>
  <si>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</si>
  <si>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</si>
  <si>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</si>
  <si>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</si>
  <si>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</si>
  <si>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</si>
  <si>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</si>
  <si>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</si>
  <si>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</si>
  <si>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</si>
  <si>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</si>
  <si>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</si>
  <si>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</si>
  <si>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</si>
  <si>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</si>
  <si>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</si>
  <si>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</si>
  <si>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</si>
  <si>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</si>
  <si>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</si>
  <si>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</si>
  <si>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</si>
  <si>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</si>
  <si>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</si>
  <si>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</si>
  <si>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</si>
  <si>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</si>
  <si>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</si>
  <si>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</si>
  <si>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</si>
  <si>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</si>
  <si>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</si>
  <si>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</si>
  <si>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</si>
  <si>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</si>
  <si>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</si>
  <si>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</si>
  <si>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</si>
  <si>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</si>
  <si>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</si>
  <si>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</si>
  <si>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</si>
  <si>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</si>
  <si>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</si>
  <si>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</si>
  <si>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</si>
  <si>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</si>
  <si>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</si>
  <si>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</si>
  <si>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</si>
  <si>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</si>
  <si>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</si>
  <si>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</si>
  <si>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</si>
  <si>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</si>
  <si>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</si>
  <si>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</si>
  <si>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</si>
  <si>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</si>
  <si>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</si>
  <si>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</si>
  <si>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</si>
  <si>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</si>
  <si>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</si>
  <si>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</si>
  <si>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</si>
  <si>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</si>
  <si>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</si>
  <si>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</si>
  <si>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</si>
  <si>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</si>
  <si>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</si>
  <si>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</si>
  <si>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</si>
  <si>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</si>
  <si>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</si>
  <si>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</si>
  <si>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</si>
  <si>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</si>
  <si>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</si>
  <si>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</si>
  <si>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</si>
  <si>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</si>
  <si>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</si>
  <si>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</si>
  <si>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</si>
  <si>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</si>
  <si>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</si>
  <si>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</si>
  <si>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</si>
  <si>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</si>
  <si>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</si>
  <si>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</si>
  <si>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</si>
  <si>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</si>
  <si>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</si>
  <si>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</si>
  <si>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</si>
  <si>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</si>
  <si>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</si>
  <si>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</si>
  <si>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</si>
  <si>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</si>
  <si>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</si>
  <si>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</si>
  <si>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</si>
  <si>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</si>
  <si>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</si>
  <si>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</si>
  <si>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</si>
  <si>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</si>
  <si>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</si>
  <si>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</si>
  <si>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</si>
  <si>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</si>
  <si>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</si>
  <si>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</si>
  <si>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</si>
  <si>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</si>
  <si>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</si>
  <si>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</si>
  <si>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</si>
  <si>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</si>
  <si>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</si>
  <si>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</si>
  <si>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</si>
  <si>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</si>
  <si>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</si>
  <si>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</si>
  <si>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</si>
  <si>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</si>
  <si>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</si>
  <si>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</si>
  <si>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</si>
  <si>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</si>
  <si>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</si>
  <si>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</si>
  <si>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</si>
  <si>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</si>
  <si>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</si>
  <si>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</si>
  <si>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</si>
  <si>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</si>
  <si>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</si>
  <si>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</si>
  <si>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</si>
  <si>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</si>
  <si>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</si>
  <si>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</si>
  <si>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</si>
  <si>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</si>
  <si>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</si>
  <si>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</si>
  <si>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</si>
  <si>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</si>
  <si>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</si>
  <si>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</si>
  <si>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</si>
  <si>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</si>
  <si>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</si>
  <si>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</si>
  <si>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</si>
  <si>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</si>
  <si>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</si>
  <si>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</si>
  <si>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</si>
  <si>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</si>
  <si>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</si>
  <si>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</si>
  <si>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</si>
  <si>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</si>
  <si>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</si>
  <si>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</si>
  <si>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</si>
  <si>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</si>
  <si>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</si>
  <si>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</si>
  <si>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</si>
  <si>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</si>
  <si>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</si>
  <si>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</si>
  <si>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</si>
  <si>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</si>
  <si>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</si>
  <si>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</si>
  <si>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</si>
  <si>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</si>
  <si>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</si>
  <si>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</si>
  <si>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</si>
  <si>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</si>
  <si>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</si>
  <si>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</si>
  <si>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</si>
  <si>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</si>
  <si>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</si>
  <si>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</si>
  <si>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</si>
  <si>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</si>
  <si>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</si>
  <si>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</si>
  <si>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</si>
  <si>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</si>
  <si>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</si>
  <si>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</si>
  <si>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</si>
  <si>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</si>
  <si>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</si>
  <si>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</si>
  <si>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</si>
  <si>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</si>
  <si>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</si>
  <si>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</si>
  <si>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</si>
  <si>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</si>
  <si>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</si>
  <si>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</si>
  <si>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</si>
  <si>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</si>
  <si>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</si>
  <si>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</si>
  <si>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</si>
  <si>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</si>
  <si>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</si>
  <si>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</si>
  <si>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</si>
  <si>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</si>
  <si>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</si>
  <si>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</si>
  <si>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</si>
  <si>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</si>
  <si>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</si>
  <si>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</si>
  <si>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</si>
  <si>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</si>
  <si>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</si>
  <si>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</si>
  <si>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</si>
  <si>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</si>
  <si>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</si>
  <si>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</si>
  <si>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</si>
  <si>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</si>
  <si>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</si>
  <si>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</si>
  <si>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</si>
  <si>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</si>
  <si>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</si>
  <si>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</si>
  <si>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</si>
  <si>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</si>
  <si>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</si>
  <si>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</si>
  <si>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</si>
  <si>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</si>
  <si>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</si>
  <si>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</si>
  <si>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</si>
  <si>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</si>
  <si>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</si>
  <si>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</si>
  <si>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</si>
  <si>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</si>
  <si>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</si>
  <si>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</si>
  <si>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</si>
  <si>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</si>
  <si>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</si>
  <si>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</si>
  <si>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</si>
  <si>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</si>
  <si>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</si>
  <si>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</si>
  <si>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</si>
  <si>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</si>
  <si>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</si>
  <si>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</si>
  <si>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</si>
  <si>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</si>
  <si>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</si>
  <si>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</si>
  <si>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</si>
  <si>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</si>
  <si>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</si>
  <si>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</si>
  <si>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</si>
  <si>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</si>
  <si>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</si>
  <si>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</si>
  <si>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</si>
  <si>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</si>
  <si>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</si>
  <si>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</si>
  <si>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</si>
  <si>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</si>
  <si>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</si>
  <si>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</si>
  <si>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</si>
  <si>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</si>
  <si>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</si>
  <si>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</si>
  <si>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</si>
  <si>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</si>
  <si>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</si>
  <si>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</si>
  <si>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</si>
  <si>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</si>
  <si>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</si>
  <si>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</si>
  <si>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</si>
  <si>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</si>
  <si>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</si>
  <si>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</si>
  <si>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</si>
  <si>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</si>
  <si>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</si>
  <si>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</si>
  <si>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</si>
  <si>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</si>
  <si>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</si>
  <si>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</si>
  <si>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</si>
  <si>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</si>
  <si>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</si>
  <si>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</si>
  <si>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</si>
  <si>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</si>
  <si>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</si>
  <si>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</si>
  <si>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</si>
  <si>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</si>
  <si>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</si>
  <si>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</si>
  <si>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</si>
  <si>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</si>
  <si>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</si>
  <si>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</si>
  <si>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</si>
  <si>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</si>
  <si>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</si>
  <si>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</si>
  <si>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</si>
  <si>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</si>
  <si>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</si>
  <si>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</si>
  <si>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</si>
  <si>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</si>
  <si>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</si>
  <si>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</si>
  <si>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</si>
  <si>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</si>
  <si>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</si>
  <si>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</si>
  <si>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</si>
  <si>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</si>
  <si>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</si>
  <si>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</si>
  <si>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</si>
  <si>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</si>
  <si>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</si>
  <si>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</si>
  <si>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</si>
  <si>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</si>
  <si>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</si>
  <si>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</si>
  <si>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</si>
  <si>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</si>
  <si>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</si>
  <si>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</si>
  <si>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</si>
  <si>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</si>
  <si>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</si>
  <si>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</si>
  <si>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</si>
  <si>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</si>
  <si>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</si>
  <si>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</si>
  <si>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</si>
  <si>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</si>
  <si>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</si>
  <si>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</si>
  <si>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</si>
  <si>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</si>
  <si>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</si>
  <si>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</si>
  <si>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</si>
  <si>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</si>
  <si>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</si>
  <si>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</si>
  <si>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</si>
  <si>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</si>
  <si>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</si>
  <si>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</si>
  <si>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</si>
  <si>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</si>
  <si>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</si>
  <si>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</si>
  <si>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</si>
  <si>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</si>
  <si>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</si>
  <si>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</si>
  <si>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</si>
  <si>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</si>
  <si>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</si>
  <si>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</si>
  <si>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</si>
  <si>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</si>
  <si>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</si>
  <si>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</si>
  <si>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</si>
  <si>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</si>
  <si>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</si>
  <si>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</si>
  <si>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</si>
  <si>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</si>
  <si>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</si>
  <si>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</si>
  <si>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</si>
  <si>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</si>
  <si>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</si>
  <si>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</si>
  <si>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</si>
  <si>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</si>
  <si>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</si>
  <si>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</si>
  <si>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</si>
  <si>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</si>
  <si>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</si>
  <si>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</si>
  <si>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</si>
  <si>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</si>
  <si>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</si>
  <si>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</si>
  <si>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</si>
  <si>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</si>
  <si>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</si>
  <si>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</si>
  <si>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</si>
  <si>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</si>
  <si>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</si>
  <si>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</si>
  <si>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</si>
  <si>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</si>
  <si>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</si>
  <si>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</si>
  <si>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</si>
  <si>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</si>
  <si>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</si>
  <si>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</si>
  <si>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</si>
  <si>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</si>
  <si>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</si>
  <si>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</si>
  <si>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</si>
  <si>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</si>
  <si>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</si>
  <si>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</si>
  <si>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</si>
  <si>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</si>
  <si>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</si>
  <si>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</si>
  <si>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</si>
  <si>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</si>
  <si>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</si>
  <si>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</si>
  <si>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</si>
  <si>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</si>
  <si>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</si>
  <si>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</si>
  <si>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</si>
  <si>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</si>
  <si>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</si>
  <si>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</si>
  <si>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</si>
  <si>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</si>
  <si>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</si>
  <si>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</si>
  <si>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</si>
  <si>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</si>
  <si>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</si>
  <si>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</si>
  <si>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</si>
  <si>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</si>
  <si>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</si>
  <si>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</si>
  <si>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</si>
  <si>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</si>
  <si>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</si>
  <si>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</si>
  <si>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</si>
  <si>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</si>
  <si>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</si>
  <si>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</si>
  <si>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</si>
  <si>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</si>
  <si>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</si>
  <si>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</si>
  <si>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</si>
  <si>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</si>
  <si>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</si>
  <si>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</si>
  <si>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</si>
  <si>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</si>
  <si>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</si>
  <si>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</si>
  <si>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</si>
  <si>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</si>
  <si>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</si>
  <si>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</si>
  <si>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</si>
  <si>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</si>
  <si>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</si>
  <si>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</si>
  <si>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</si>
  <si>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</si>
  <si>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</si>
  <si>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</si>
  <si>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</si>
  <si>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</si>
  <si>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</si>
  <si>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</si>
  <si>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</si>
  <si>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</si>
  <si>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</si>
  <si>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</si>
  <si>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</si>
  <si>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</si>
  <si>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</si>
  <si>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</si>
  <si>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</si>
  <si>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</si>
  <si>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</si>
  <si>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</si>
  <si>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</si>
  <si>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</si>
  <si>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</si>
  <si>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</si>
  <si>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</si>
  <si>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</si>
  <si>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</si>
  <si>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</si>
  <si>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</si>
  <si>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</si>
  <si>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</si>
  <si>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</si>
  <si>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</si>
  <si>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</si>
  <si>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</si>
  <si>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</si>
  <si>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</si>
  <si>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</si>
  <si>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</si>
  <si>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</si>
  <si>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</si>
  <si>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</si>
  <si>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</si>
  <si>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</si>
  <si>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</si>
  <si>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</si>
  <si>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</si>
  <si>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</si>
  <si>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</si>
  <si>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</si>
  <si>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</si>
  <si>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</si>
  <si>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</si>
  <si>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</si>
  <si>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</si>
  <si>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</si>
  <si>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</si>
  <si>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</si>
  <si>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</si>
  <si>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</si>
  <si>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</si>
  <si>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</si>
  <si>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</si>
  <si>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</si>
  <si>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</si>
  <si>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</si>
  <si>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</si>
  <si>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</si>
  <si>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</si>
  <si>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</si>
  <si>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</si>
  <si>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</si>
  <si>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</si>
  <si>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</si>
  <si>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</si>
  <si>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</si>
  <si>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</si>
  <si>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</si>
  <si>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</si>
  <si>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</si>
  <si>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</si>
  <si>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</si>
  <si>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</si>
  <si>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</si>
  <si>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</si>
  <si>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</si>
  <si>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</si>
  <si>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</si>
  <si>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</si>
  <si>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</si>
  <si>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</si>
  <si>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</si>
  <si>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</si>
  <si>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</si>
  <si>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</si>
  <si>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</si>
  <si>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</si>
  <si>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</si>
  <si>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</si>
  <si>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</si>
  <si>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</si>
  <si>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</si>
  <si>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</si>
  <si>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</si>
  <si>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</si>
  <si>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</si>
  <si>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</si>
  <si>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</si>
  <si>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</si>
  <si>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</si>
  <si>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</si>
  <si>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</si>
  <si>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</si>
  <si>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</si>
  <si>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</si>
  <si>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</si>
  <si>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</si>
  <si>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</si>
  <si>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</si>
  <si>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</si>
  <si>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</si>
  <si>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</si>
  <si>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</si>
  <si>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</si>
  <si>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</si>
  <si>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</si>
  <si>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</si>
  <si>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</si>
  <si>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</si>
  <si>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</si>
  <si>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</si>
  <si>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</si>
  <si>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</si>
  <si>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</si>
  <si>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</si>
  <si>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</si>
  <si>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</si>
  <si>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</si>
  <si>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</si>
  <si>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</si>
  <si>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</si>
  <si>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</si>
  <si>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</si>
  <si>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</si>
  <si>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</si>
  <si>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</si>
  <si>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</si>
  <si>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</si>
  <si>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</si>
  <si>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</si>
  <si>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</si>
  <si>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</si>
  <si>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</si>
  <si>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</si>
  <si>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</si>
  <si>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</si>
  <si>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</si>
  <si>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</si>
  <si>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</si>
  <si>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</si>
  <si>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</si>
  <si>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</si>
  <si>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</si>
  <si>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</si>
  <si>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</si>
  <si>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</si>
  <si>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</si>
  <si>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</si>
  <si>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</si>
  <si>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</si>
  <si>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</si>
  <si>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</si>
  <si>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</si>
  <si>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</si>
  <si>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</si>
  <si>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</si>
  <si>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</si>
  <si>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</si>
  <si>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</si>
  <si>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</si>
  <si>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</si>
  <si>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</si>
  <si>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</si>
  <si>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</si>
  <si>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</si>
  <si>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</si>
  <si>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</si>
  <si>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</si>
  <si>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</si>
  <si>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</si>
  <si>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</si>
  <si>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</si>
  <si>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</si>
  <si>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</si>
  <si>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</si>
  <si>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</si>
  <si>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</si>
  <si>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</si>
  <si>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</si>
  <si>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</si>
  <si>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</si>
  <si>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</si>
  <si>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</si>
  <si>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</si>
  <si>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</si>
  <si>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</si>
  <si>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</si>
  <si>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</si>
  <si>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</si>
  <si>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</si>
  <si>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</si>
  <si>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</si>
  <si>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</si>
  <si>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</si>
  <si>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</si>
  <si>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</si>
  <si>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</si>
  <si>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</si>
  <si>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</si>
  <si>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</si>
  <si>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</si>
  <si>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</si>
  <si>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</si>
  <si>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</si>
  <si>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</si>
  <si>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</si>
  <si>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</si>
  <si>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</si>
  <si>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</si>
  <si>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</si>
  <si>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</si>
  <si>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</si>
  <si>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</si>
  <si>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</si>
  <si>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</si>
  <si>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</si>
  <si>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</si>
  <si>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</si>
  <si>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</si>
  <si>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</si>
  <si>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</si>
  <si>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</si>
  <si>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</si>
  <si>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</si>
  <si>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</si>
  <si>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</si>
  <si>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</si>
  <si>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</si>
  <si>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</si>
  <si>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</si>
  <si>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</si>
  <si>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</si>
  <si>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</si>
  <si>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</si>
  <si>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</si>
  <si>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</si>
  <si>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</si>
  <si>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</si>
  <si>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</si>
  <si>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</si>
  <si>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</si>
  <si>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</si>
  <si>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</si>
  <si>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</si>
  <si>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</si>
  <si>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</si>
  <si>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</si>
  <si>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</si>
  <si>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</si>
  <si>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</si>
  <si>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</si>
  <si>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</si>
  <si>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</si>
  <si>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</si>
  <si>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</si>
  <si>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</si>
  <si>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</si>
  <si>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</si>
  <si>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</si>
  <si>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</si>
  <si>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</si>
  <si>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</si>
  <si>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</si>
  <si>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</si>
  <si>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</si>
  <si>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</si>
  <si>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</si>
  <si>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</si>
  <si>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</si>
  <si>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</si>
  <si>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</si>
  <si>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</si>
  <si>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</si>
  <si>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</si>
  <si>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</si>
  <si>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</si>
  <si>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</si>
  <si>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</si>
  <si>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</si>
  <si>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</si>
  <si>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</si>
  <si>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</si>
  <si>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</si>
  <si>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</si>
  <si>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</si>
  <si>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</si>
  <si>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</si>
  <si>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</si>
  <si>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</si>
  <si>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</si>
  <si>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</si>
  <si>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</si>
  <si>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</si>
  <si>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</si>
  <si>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</si>
  <si>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</si>
  <si>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</si>
  <si>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</si>
  <si>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</si>
  <si>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</si>
  <si>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</si>
  <si>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</si>
  <si>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</si>
  <si>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</si>
  <si>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</si>
  <si>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</si>
  <si>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</si>
  <si>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</si>
  <si>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</si>
  <si>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</si>
  <si>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</si>
  <si>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</si>
  <si>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</si>
  <si>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</si>
  <si>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</si>
  <si>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</si>
  <si>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</si>
  <si>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</si>
  <si>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</si>
  <si>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</si>
  <si>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</si>
  <si>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</si>
  <si>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</si>
  <si>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</si>
  <si>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</si>
  <si>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</si>
  <si>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</si>
  <si>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</si>
  <si>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</si>
  <si>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</si>
  <si>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</si>
  <si>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</si>
  <si>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</si>
  <si>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</si>
  <si>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</si>
  <si>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</si>
  <si>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</si>
  <si>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</si>
  <si>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</si>
  <si>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</si>
  <si>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</si>
  <si>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</si>
  <si>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</si>
  <si>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</si>
  <si>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</si>
  <si>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</si>
  <si>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</si>
  <si>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</si>
  <si>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</si>
  <si>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</si>
  <si>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</si>
  <si>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</si>
  <si>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</si>
  <si>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</si>
  <si>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</si>
  <si>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</si>
  <si>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</si>
  <si>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</si>
  <si>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</si>
  <si>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</si>
  <si>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</si>
  <si>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</si>
  <si>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</si>
  <si>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</si>
  <si>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</si>
  <si>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</si>
  <si>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</si>
  <si>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</si>
  <si>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</si>
  <si>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</si>
  <si>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</si>
  <si>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</si>
  <si>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</si>
  <si>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</si>
  <si>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</si>
  <si>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</si>
  <si>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</si>
  <si>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</si>
  <si>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</si>
  <si>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</si>
  <si>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</si>
  <si>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</si>
  <si>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</si>
  <si>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</si>
  <si>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</si>
  <si>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</si>
  <si>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</si>
  <si>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</si>
  <si>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</si>
  <si>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</si>
  <si>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</si>
  <si>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</si>
  <si>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</si>
  <si>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</si>
  <si>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</si>
  <si>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</si>
  <si>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</si>
  <si>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</si>
  <si>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</si>
  <si>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</si>
  <si>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</si>
  <si>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</si>
  <si>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</si>
  <si>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</si>
  <si>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</si>
  <si>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</si>
  <si>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</si>
  <si>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</si>
  <si>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</si>
  <si>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</si>
  <si>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</si>
  <si>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</si>
  <si>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</si>
  <si>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</si>
  <si>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</si>
  <si>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</si>
  <si>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</si>
  <si>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</si>
  <si>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</si>
  <si>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</si>
  <si>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</si>
  <si>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</si>
  <si>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</si>
  <si>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</si>
  <si>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</si>
  <si>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</si>
  <si>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</si>
  <si>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</si>
  <si>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</si>
  <si>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</si>
  <si>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</si>
  <si>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</si>
  <si>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</si>
  <si>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</si>
  <si>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</si>
  <si>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</si>
  <si>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</si>
  <si>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</si>
  <si>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</si>
  <si>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</si>
  <si>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</si>
  <si>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</si>
  <si>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</si>
  <si>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</si>
  <si>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</si>
  <si>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</si>
  <si>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</si>
  <si>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</si>
  <si>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</si>
  <si>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</si>
  <si>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</si>
  <si>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</si>
  <si>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</si>
  <si>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</si>
  <si>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</si>
  <si>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</si>
  <si>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</si>
  <si>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</si>
  <si>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</si>
  <si>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</si>
  <si>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</si>
  <si>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</si>
  <si>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</si>
  <si>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</si>
  <si>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</si>
  <si>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</si>
  <si>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</si>
  <si>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</si>
  <si>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</si>
  <si>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</si>
  <si>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</si>
  <si>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</si>
  <si>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</si>
  <si>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</si>
  <si>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</si>
  <si>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</si>
  <si>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</si>
  <si>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</si>
  <si>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</si>
  <si>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</si>
  <si>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</si>
  <si>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</si>
  <si>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</si>
  <si>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</si>
  <si>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</si>
  <si>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</si>
  <si>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</si>
  <si>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</si>
  <si>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</si>
  <si>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</si>
  <si>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</si>
  <si>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</si>
  <si>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</si>
  <si>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</si>
  <si>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</si>
  <si>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</si>
  <si>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</si>
  <si>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</si>
  <si>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</si>
  <si>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</si>
  <si>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</si>
  <si>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</si>
  <si>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</si>
  <si>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</si>
  <si>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</si>
  <si>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</si>
  <si>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</si>
  <si>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</si>
  <si>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</si>
  <si>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</si>
  <si>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</si>
  <si>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</si>
  <si>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</si>
  <si>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</si>
  <si>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</si>
  <si>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</si>
  <si>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</si>
  <si>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</si>
  <si>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</si>
  <si>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</si>
  <si>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</si>
  <si>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</si>
  <si>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</si>
  <si>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</si>
  <si>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</si>
  <si>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</si>
  <si>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</si>
  <si>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</si>
  <si>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</si>
  <si>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</si>
  <si>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</si>
  <si>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</si>
  <si>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</si>
  <si>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</si>
  <si>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</si>
  <si>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</si>
  <si>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</si>
  <si>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</si>
  <si>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</si>
  <si>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</si>
  <si>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</si>
  <si>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</si>
  <si>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</si>
  <si>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</si>
  <si>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</si>
  <si>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</si>
  <si>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</si>
  <si>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</si>
  <si>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</si>
  <si>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</si>
  <si>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</si>
  <si>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</si>
  <si>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</si>
  <si>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</si>
  <si>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</si>
  <si>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</si>
  <si>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</si>
  <si>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</si>
  <si>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</si>
  <si>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</si>
  <si>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</si>
  <si>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</si>
  <si>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</si>
  <si>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</si>
  <si>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</si>
  <si>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</si>
  <si>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</si>
  <si>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</si>
  <si>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</si>
  <si>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</si>
  <si>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</si>
  <si>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</si>
  <si>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</si>
  <si>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</si>
  <si>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</si>
  <si>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</si>
  <si>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</si>
  <si>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</si>
  <si>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</si>
  <si>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</si>
  <si>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</si>
  <si>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</si>
  <si>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</si>
  <si>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</si>
  <si>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</si>
  <si>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</si>
  <si>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</si>
  <si>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</si>
  <si>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</si>
  <si>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</si>
  <si>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</si>
  <si>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</si>
  <si>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</si>
  <si>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</si>
  <si>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</si>
  <si>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</si>
  <si>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</si>
  <si>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</si>
  <si>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</si>
  <si>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</si>
  <si>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</si>
  <si>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</si>
  <si>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</si>
  <si>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</si>
  <si>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</si>
  <si>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</si>
  <si>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</si>
  <si>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</si>
  <si>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</si>
  <si>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</si>
  <si>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</si>
  <si>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</si>
  <si>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</si>
  <si>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</si>
  <si>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</si>
  <si>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</si>
  <si>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</si>
  <si>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</si>
  <si>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</si>
  <si>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</si>
  <si>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</si>
  <si>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</si>
  <si>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</si>
  <si>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</si>
  <si>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</si>
  <si>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</si>
  <si>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</si>
  <si>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</si>
  <si>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</si>
  <si>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</si>
  <si>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</si>
  <si>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</si>
  <si>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</si>
  <si>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</si>
  <si>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</si>
  <si>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</si>
  <si>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</si>
  <si>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</si>
  <si>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</si>
  <si>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</si>
  <si>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</si>
  <si>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</si>
  <si>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</si>
  <si>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</si>
  <si>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</si>
  <si>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</si>
  <si>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</si>
  <si>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</si>
  <si>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</si>
  <si>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</si>
  <si>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</si>
  <si>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</si>
  <si>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</si>
  <si>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</si>
  <si>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</si>
  <si>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</si>
  <si>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</si>
  <si>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</si>
  <si>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</si>
  <si>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</si>
  <si>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</si>
  <si>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</si>
  <si>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</si>
  <si>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</si>
  <si>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</si>
  <si>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</si>
  <si>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</si>
  <si>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</si>
  <si>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</si>
  <si>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</si>
  <si>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</si>
  <si>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</si>
  <si>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</si>
  <si>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</si>
  <si>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</si>
  <si>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</si>
  <si>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</si>
  <si>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</si>
  <si>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</si>
  <si>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</si>
  <si>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</si>
  <si>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</si>
  <si>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</si>
  <si>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</si>
  <si>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</si>
  <si>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</si>
  <si>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</si>
  <si>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</si>
  <si>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</si>
  <si>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</si>
  <si>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</si>
  <si>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</si>
  <si>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</si>
  <si>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</si>
  <si>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</si>
  <si>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</si>
  <si>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</si>
  <si>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</si>
  <si>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</si>
  <si>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</si>
  <si>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</si>
  <si>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</si>
  <si>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</si>
  <si>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</si>
  <si>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</si>
  <si>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</si>
  <si>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</si>
  <si>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</si>
  <si>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</si>
  <si>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</si>
  <si>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</si>
  <si>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</si>
  <si>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</si>
  <si>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</si>
  <si>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</si>
  <si>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</si>
  <si>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</si>
  <si>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</si>
  <si>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</si>
  <si>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</si>
  <si>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</si>
  <si>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</si>
  <si>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</si>
  <si>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</si>
  <si>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</si>
  <si>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</si>
  <si>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</si>
  <si>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</si>
  <si>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</si>
  <si>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</si>
  <si>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</si>
  <si>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</si>
  <si>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</si>
  <si>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</si>
  <si>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</si>
  <si>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</si>
  <si>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</si>
  <si>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</si>
  <si>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</si>
  <si>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</si>
  <si>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</si>
  <si>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</si>
  <si>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</si>
  <si>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</si>
  <si>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</si>
  <si>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</si>
  <si>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</si>
  <si>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</si>
  <si>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</si>
  <si>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</si>
  <si>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</si>
  <si>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</si>
  <si>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</si>
  <si>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</si>
  <si>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</si>
  <si>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</si>
  <si>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</si>
  <si>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</si>
  <si>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</si>
  <si>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</si>
  <si>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</si>
  <si>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</si>
  <si>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</si>
  <si>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</si>
  <si>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</si>
  <si>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</si>
  <si>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</si>
  <si>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</si>
  <si>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</si>
  <si>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</si>
  <si>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</si>
  <si>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</si>
  <si>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</si>
  <si>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</si>
  <si>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</si>
  <si>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</si>
  <si>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</si>
  <si>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</si>
  <si>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</si>
  <si>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</si>
  <si>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</si>
  <si>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</si>
  <si>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</si>
  <si>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</si>
  <si>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</si>
  <si>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</si>
  <si>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</si>
  <si>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</si>
  <si>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</si>
  <si>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</si>
  <si>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</si>
  <si>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</si>
  <si>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</si>
  <si>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</si>
  <si>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</si>
  <si>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</si>
  <si>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</si>
  <si>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</si>
  <si>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</si>
  <si>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</si>
  <si>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</si>
  <si>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</si>
  <si>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</si>
  <si>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</si>
  <si>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</si>
  <si>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</si>
  <si>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</si>
  <si>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</si>
  <si>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</si>
  <si>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</si>
  <si>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</si>
  <si>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</si>
  <si>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</si>
  <si>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</si>
  <si>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</si>
  <si>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</si>
  <si>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</si>
  <si>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</si>
  <si>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</si>
  <si>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</si>
  <si>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</si>
  <si>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</si>
  <si>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</si>
  <si>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</si>
  <si>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</si>
  <si>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</si>
  <si>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</si>
  <si>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</si>
  <si>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</si>
  <si>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</si>
  <si>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</si>
  <si>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</si>
  <si>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</si>
  <si>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</si>
  <si>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</si>
  <si>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</si>
  <si>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</si>
  <si>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</si>
  <si>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</si>
  <si>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</si>
  <si>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</si>
  <si>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</si>
  <si>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</si>
  <si>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</si>
  <si>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</si>
  <si>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</si>
  <si>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</si>
  <si>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</si>
  <si>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</si>
  <si>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</si>
  <si>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</si>
  <si>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</si>
  <si>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</si>
  <si>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</si>
  <si>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</si>
  <si>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</si>
  <si>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</si>
  <si>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</si>
  <si>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</si>
  <si>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</si>
  <si>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</si>
  <si>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</si>
  <si>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</si>
  <si>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</si>
  <si>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</si>
  <si>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</si>
  <si>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</si>
  <si>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</si>
  <si>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</si>
  <si>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</si>
  <si>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</si>
  <si>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</si>
  <si>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</si>
  <si>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</si>
  <si>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</si>
  <si>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</si>
  <si>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</si>
  <si>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</si>
  <si>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</si>
  <si>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</si>
  <si>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</si>
  <si>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</si>
  <si>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</si>
  <si>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</si>
  <si>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</si>
  <si>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</si>
  <si>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</si>
  <si>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</si>
  <si>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</si>
  <si>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</si>
  <si>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</si>
  <si>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</si>
  <si>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</si>
  <si>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</si>
  <si>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</si>
  <si>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</si>
  <si>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</si>
  <si>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</si>
  <si>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</si>
  <si>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</si>
  <si>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</si>
  <si>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</si>
  <si>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</si>
  <si>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</si>
  <si>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</si>
  <si>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</si>
  <si>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</si>
  <si>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</si>
  <si>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</si>
  <si>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</si>
  <si>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</si>
  <si>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</si>
  <si>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</si>
  <si>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</si>
  <si>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</si>
  <si>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</si>
  <si>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</si>
  <si>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</si>
  <si>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</si>
  <si>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</si>
  <si>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</si>
  <si>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</si>
  <si>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</si>
  <si>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</si>
  <si>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</si>
  <si>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</si>
  <si>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</si>
  <si>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</si>
  <si>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</si>
  <si>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</si>
  <si>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</si>
  <si>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</si>
  <si>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</si>
  <si>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</si>
  <si>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</si>
  <si>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</si>
  <si>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</si>
  <si>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</si>
  <si>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</si>
  <si>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</si>
  <si>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</si>
  <si>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</si>
  <si>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</si>
  <si>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</si>
  <si>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</si>
  <si>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</si>
  <si>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</si>
  <si>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</si>
  <si>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</si>
  <si>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</si>
  <si>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</si>
  <si>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</si>
  <si>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</si>
  <si>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</si>
  <si>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</si>
  <si>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</si>
  <si>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</si>
  <si>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</si>
  <si>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</si>
  <si>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</si>
  <si>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</si>
  <si>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</si>
  <si>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</si>
  <si>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</si>
  <si>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</si>
  <si>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</si>
  <si>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</si>
  <si>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</si>
  <si>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</si>
  <si>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</si>
  <si>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</si>
  <si>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</si>
  <si>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</si>
  <si>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</si>
  <si>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</si>
  <si>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</si>
  <si>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</si>
  <si>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</si>
  <si>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</si>
  <si>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</si>
  <si>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</si>
  <si>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</si>
  <si>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</si>
  <si>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</si>
  <si>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</si>
  <si>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</si>
  <si>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</si>
  <si>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</si>
  <si>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</si>
  <si>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</si>
  <si>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</si>
  <si>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</si>
  <si>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</si>
  <si>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</si>
  <si>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</si>
  <si>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</si>
  <si>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</si>
  <si>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</si>
  <si>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</si>
  <si>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</si>
  <si>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</si>
  <si>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</si>
  <si>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</si>
  <si>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</si>
  <si>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</si>
  <si>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</si>
  <si>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</si>
  <si>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</si>
  <si>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</si>
  <si>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</si>
  <si>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</si>
  <si>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</si>
  <si>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</si>
  <si>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</si>
  <si>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</si>
  <si>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</si>
  <si>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</si>
  <si>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</si>
  <si>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</si>
  <si>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</si>
  <si>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</si>
  <si>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</si>
  <si>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</si>
  <si>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</si>
  <si>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</si>
  <si>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</si>
  <si>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</si>
  <si>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</si>
  <si>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</si>
  <si>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</si>
  <si>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</si>
  <si>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</si>
  <si>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</si>
  <si>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</si>
  <si>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</si>
  <si>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</si>
  <si>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</si>
  <si>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</si>
  <si>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</si>
  <si>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</si>
  <si>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</si>
  <si>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</si>
  <si>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</si>
  <si>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</si>
  <si>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</si>
  <si>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</si>
  <si>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</si>
  <si>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</si>
  <si>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</si>
  <si>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</si>
  <si>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</si>
  <si>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</si>
  <si>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</si>
  <si>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</si>
  <si>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</si>
  <si>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</si>
  <si>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</si>
  <si>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</si>
  <si>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</si>
  <si>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</si>
  <si>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</si>
  <si>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</si>
  <si>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</si>
  <si>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</si>
  <si>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</si>
  <si>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</si>
  <si>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</si>
  <si>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</si>
  <si>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</si>
  <si>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</si>
  <si>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</si>
  <si>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</si>
  <si>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</si>
  <si>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</si>
  <si>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</si>
  <si>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</si>
  <si>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</si>
  <si>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</si>
  <si>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</si>
  <si>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</si>
  <si>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</si>
  <si>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</si>
  <si>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</si>
  <si>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</si>
  <si>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</si>
  <si>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</si>
  <si>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</si>
  <si>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</si>
  <si>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</si>
  <si>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</si>
  <si>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</si>
  <si>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</si>
  <si>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</si>
  <si>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</si>
  <si>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</si>
  <si>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</si>
  <si>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</si>
  <si>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</si>
  <si>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</si>
  <si>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</si>
  <si>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</si>
  <si>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</si>
  <si>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</si>
  <si>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</si>
  <si>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</si>
  <si>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</si>
  <si>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</si>
  <si>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</si>
  <si>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</si>
  <si>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</si>
  <si>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</si>
  <si>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</si>
  <si>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</si>
  <si>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</si>
  <si>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</si>
  <si>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</si>
  <si>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</si>
  <si>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</si>
  <si>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</si>
  <si>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</si>
  <si>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</si>
  <si>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</si>
  <si>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</si>
  <si>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</si>
  <si>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</si>
  <si>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</si>
  <si>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</si>
  <si>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</si>
  <si>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</si>
  <si>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</si>
  <si>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</si>
  <si>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</si>
  <si>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</si>
  <si>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</si>
  <si>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</si>
  <si>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</si>
  <si>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</si>
  <si>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</si>
  <si>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</si>
  <si>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</si>
  <si>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</si>
  <si>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</si>
  <si>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</si>
  <si>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</si>
  <si>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</si>
  <si>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</si>
  <si>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</si>
  <si>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</si>
  <si>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</si>
  <si>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</si>
  <si>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</si>
  <si>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</si>
  <si>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</si>
  <si>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</si>
  <si>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</si>
  <si>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</si>
  <si>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</si>
  <si>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</si>
  <si>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</si>
  <si>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</si>
  <si>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</si>
  <si>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</si>
  <si>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</si>
  <si>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</si>
  <si>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</si>
  <si>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</si>
  <si>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</si>
  <si>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</si>
  <si>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</si>
  <si>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</si>
  <si>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</si>
  <si>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</si>
  <si>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</si>
  <si>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</si>
  <si>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</si>
  <si>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</si>
  <si>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</si>
  <si>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</si>
  <si>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</si>
  <si>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</si>
  <si>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</si>
  <si>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</si>
  <si>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</si>
  <si>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</si>
  <si>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</si>
  <si>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</si>
  <si>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</si>
  <si>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</si>
  <si>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</si>
  <si>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</si>
  <si>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</si>
  <si>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</si>
  <si>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</si>
  <si>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</si>
  <si>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</si>
  <si>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</si>
  <si>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</si>
  <si>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</si>
  <si>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</si>
  <si>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</si>
  <si>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</si>
  <si>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</si>
  <si>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</si>
  <si>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</si>
  <si>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</si>
  <si>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</si>
  <si>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</si>
  <si>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</si>
  <si>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</si>
  <si>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</si>
  <si>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</si>
  <si>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</si>
  <si>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</si>
  <si>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</si>
  <si>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</si>
  <si>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</si>
  <si>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</si>
  <si>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</si>
  <si>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</si>
  <si>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</si>
  <si>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</si>
  <si>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</si>
  <si>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</si>
  <si>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</si>
  <si>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</si>
  <si>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</si>
  <si>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</si>
  <si>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</si>
  <si>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</si>
  <si>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</si>
  <si>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</si>
  <si>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</si>
  <si>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</si>
  <si>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</si>
  <si>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</si>
  <si>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</si>
  <si>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</si>
  <si>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</si>
  <si>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</si>
  <si>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</si>
  <si>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</si>
  <si>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</si>
  <si>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</si>
  <si>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</si>
  <si>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</si>
  <si>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</si>
  <si>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</si>
  <si>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</si>
  <si>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</si>
  <si>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</si>
  <si>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</si>
  <si>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</si>
  <si>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</si>
  <si>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</si>
  <si>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</si>
  <si>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</si>
  <si>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</si>
  <si>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</si>
  <si>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</si>
  <si>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</si>
  <si>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</si>
  <si>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</si>
  <si>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</si>
  <si>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</si>
  <si>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</si>
  <si>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</si>
  <si>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</si>
  <si>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</si>
  <si>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</si>
  <si>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</si>
  <si>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</si>
  <si>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</si>
  <si>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</si>
  <si>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</si>
  <si>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</si>
  <si>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</si>
  <si>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</si>
  <si>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</si>
  <si>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</si>
  <si>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</si>
  <si>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</si>
  <si>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</si>
  <si>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</si>
  <si>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</si>
  <si>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</si>
  <si>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</si>
  <si>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</si>
  <si>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</si>
  <si>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</si>
  <si>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</si>
  <si>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</si>
  <si>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</si>
  <si>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</si>
  <si>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</si>
  <si>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</si>
  <si>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</si>
  <si>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</si>
  <si>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</si>
  <si>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</si>
  <si>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</si>
  <si>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</si>
  <si>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</si>
  <si>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</si>
  <si>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</si>
  <si>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</si>
  <si>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</si>
  <si>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</si>
  <si>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</si>
  <si>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</si>
  <si>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</si>
  <si>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</si>
  <si>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</si>
  <si>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</si>
  <si>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</si>
  <si>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</si>
  <si>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</si>
  <si>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</si>
  <si>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</si>
  <si>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</si>
  <si>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</si>
  <si>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</si>
  <si>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</si>
  <si>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</si>
  <si>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</si>
  <si>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</si>
  <si>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</si>
  <si>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</si>
  <si>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</si>
  <si>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</si>
  <si>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</si>
  <si>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</si>
  <si>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</si>
  <si>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</si>
  <si>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</si>
  <si>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</si>
  <si>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</si>
  <si>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</si>
  <si>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</si>
  <si>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</si>
  <si>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</si>
  <si>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</si>
  <si>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</si>
  <si>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</si>
  <si>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</si>
  <si>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</si>
  <si>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</si>
  <si>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</si>
  <si>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</si>
  <si>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</si>
  <si>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</si>
  <si>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</si>
  <si>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</si>
  <si>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</si>
  <si>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</si>
  <si>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</si>
  <si>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</si>
  <si>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</si>
  <si>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</si>
  <si>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</si>
  <si>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</si>
  <si>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</si>
  <si>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</si>
  <si>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</si>
  <si>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</si>
  <si>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</si>
  <si>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</si>
  <si>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</si>
  <si>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</si>
  <si>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</si>
  <si>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</si>
  <si>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</si>
  <si>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</si>
  <si>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</si>
  <si>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</si>
  <si>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</si>
  <si>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</si>
  <si>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</si>
  <si>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</si>
  <si>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</si>
  <si>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</si>
  <si>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</si>
  <si>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</si>
  <si>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</si>
  <si>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</si>
  <si>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</si>
  <si>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</si>
  <si>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</si>
  <si>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</si>
  <si>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</si>
  <si>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</si>
  <si>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</si>
  <si>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</si>
  <si>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</si>
  <si>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</si>
  <si>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</si>
  <si>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</si>
  <si>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</si>
  <si>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</si>
  <si>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</si>
  <si>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</si>
  <si>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</si>
  <si>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</si>
  <si>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</si>
  <si>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</si>
  <si>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</si>
  <si>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</si>
  <si>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</si>
  <si>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</si>
  <si>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</si>
  <si>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</si>
  <si>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</si>
  <si>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</si>
  <si>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</si>
  <si>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</si>
  <si>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</si>
  <si>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</si>
  <si>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</si>
  <si>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</si>
  <si>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</si>
  <si>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</si>
  <si>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</si>
  <si>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</si>
  <si>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</si>
  <si>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</si>
  <si>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</si>
  <si>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</si>
  <si>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</si>
  <si>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</si>
  <si>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</si>
  <si>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</si>
  <si>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</si>
  <si>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</si>
  <si>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</si>
  <si>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</si>
  <si>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</si>
  <si>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</si>
  <si>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</si>
  <si>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</si>
  <si>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</si>
  <si>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</si>
  <si>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</si>
  <si>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</si>
  <si>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</si>
  <si>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</si>
  <si>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</si>
  <si>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</si>
  <si>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</si>
  <si>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</si>
  <si>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</si>
  <si>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</si>
  <si>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</si>
  <si>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</si>
  <si>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</si>
  <si>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</si>
  <si>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</si>
  <si>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</si>
  <si>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</si>
  <si>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</si>
  <si>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</si>
  <si>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</si>
  <si>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</si>
  <si>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</si>
  <si>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</si>
  <si>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</si>
  <si>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</si>
  <si>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</si>
  <si>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</si>
  <si>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</si>
  <si>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</si>
  <si>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</si>
  <si>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</si>
  <si>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</si>
  <si>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</si>
  <si>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</si>
  <si>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</si>
  <si>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</si>
  <si>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</si>
  <si>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</si>
  <si>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</si>
  <si>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</si>
  <si>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</si>
  <si>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</si>
  <si>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</si>
  <si>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</si>
  <si>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</si>
  <si>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</si>
  <si>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</si>
  <si>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</si>
  <si>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</si>
  <si>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</si>
  <si>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</si>
  <si>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</si>
  <si>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</si>
  <si>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</si>
  <si>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</si>
  <si>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</si>
  <si>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</si>
  <si>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</si>
  <si>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</si>
  <si>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</si>
  <si>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</si>
  <si>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</si>
  <si>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</si>
  <si>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</si>
  <si>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</si>
  <si>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</si>
  <si>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</si>
  <si>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</si>
  <si>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</si>
  <si>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</si>
  <si>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</si>
  <si>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</si>
  <si>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</si>
  <si>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</si>
  <si>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</si>
  <si>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</si>
  <si>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</si>
  <si>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</si>
  <si>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</si>
  <si>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</si>
  <si>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</si>
  <si>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</si>
  <si>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</si>
  <si>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</si>
  <si>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</si>
  <si>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</si>
  <si>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</si>
  <si>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</si>
  <si>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</si>
  <si>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</si>
  <si>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</si>
  <si>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</si>
  <si>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</si>
  <si>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</si>
  <si>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</si>
  <si>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</si>
  <si>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</si>
  <si>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</si>
  <si>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</si>
  <si>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</si>
  <si>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</si>
  <si>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</si>
  <si>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</si>
  <si>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</si>
  <si>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</si>
  <si>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</si>
  <si>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</si>
  <si>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</si>
  <si>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</si>
  <si>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</si>
  <si>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</si>
  <si>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</si>
  <si>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</si>
  <si>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</si>
  <si>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</si>
  <si>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</si>
  <si>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</si>
  <si>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</si>
  <si>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</si>
  <si>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</si>
  <si>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</si>
  <si>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</si>
  <si>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</si>
  <si>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</si>
  <si>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</si>
  <si>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</si>
  <si>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</si>
  <si>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</si>
  <si>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</si>
  <si>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</si>
  <si>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</si>
  <si>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</si>
  <si>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</si>
  <si>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</si>
  <si>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</si>
  <si>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</si>
  <si>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</si>
  <si>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</si>
  <si>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</si>
  <si>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</si>
  <si>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</si>
  <si>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</si>
  <si>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</si>
  <si>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</si>
  <si>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</si>
  <si>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</si>
  <si>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</si>
  <si>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</si>
  <si>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</si>
  <si>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</si>
  <si>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</si>
  <si>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</si>
  <si>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</si>
  <si>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</si>
  <si>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</si>
  <si>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</si>
  <si>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</si>
  <si>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</si>
  <si>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</si>
  <si>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</si>
  <si>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</si>
  <si>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</si>
  <si>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</si>
  <si>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</si>
  <si>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</si>
  <si>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</si>
  <si>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</si>
  <si>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</si>
  <si>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</si>
  <si>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</si>
  <si>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</si>
  <si>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</si>
  <si>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</si>
  <si>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</si>
  <si>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</si>
  <si>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</si>
  <si>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</si>
  <si>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</si>
  <si>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</si>
  <si>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</si>
  <si>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</si>
  <si>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</si>
  <si>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</si>
  <si>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</si>
  <si>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</si>
  <si>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</si>
  <si>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</si>
  <si>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</si>
  <si>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</si>
  <si>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</si>
  <si>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</si>
  <si>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</si>
  <si>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</si>
  <si>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</si>
  <si>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</si>
  <si>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</si>
  <si>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</si>
  <si>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</si>
  <si>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</si>
  <si>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</si>
  <si>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</si>
  <si>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</si>
  <si>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</si>
  <si>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</si>
  <si>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</si>
  <si>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</si>
  <si>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</si>
  <si>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</si>
  <si>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</si>
  <si>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</si>
  <si>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</si>
  <si>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</si>
  <si>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</si>
  <si>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</si>
  <si>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</si>
  <si>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</si>
  <si>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</si>
  <si>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</si>
  <si>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</si>
  <si>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</si>
  <si>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</si>
  <si>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</si>
  <si>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</si>
  <si>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</si>
  <si>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</si>
  <si>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</si>
  <si>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</si>
  <si>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</si>
  <si>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</si>
  <si>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</si>
  <si>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</si>
  <si>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</si>
  <si>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</si>
  <si>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</si>
  <si>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</si>
  <si>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</si>
  <si>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</si>
  <si>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</si>
  <si>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</si>
  <si>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</si>
  <si>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</si>
  <si>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</si>
  <si>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</si>
  <si>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</si>
  <si>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</si>
  <si>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</si>
  <si>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</si>
  <si>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</si>
  <si>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</si>
  <si>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</si>
  <si>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</si>
  <si>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</si>
  <si>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</si>
  <si>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</si>
  <si>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</si>
  <si>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</si>
  <si>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</si>
  <si>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</si>
  <si>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</si>
  <si>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</si>
  <si>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</si>
  <si>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</si>
  <si>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</si>
  <si>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</si>
  <si>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</si>
  <si>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</si>
  <si>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</si>
  <si>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</si>
  <si>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</si>
  <si>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</si>
  <si>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</si>
  <si>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</si>
  <si>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</si>
  <si>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</si>
  <si>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</si>
  <si>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</si>
  <si>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</si>
  <si>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</si>
  <si>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</si>
  <si>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</si>
  <si>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</si>
  <si>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</si>
  <si>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</si>
  <si>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</si>
  <si>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</si>
  <si>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</si>
  <si>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</si>
  <si>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</si>
  <si>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</si>
  <si>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</si>
  <si>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</si>
  <si>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</si>
  <si>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</si>
  <si>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</si>
  <si>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</si>
  <si>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</si>
  <si>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</si>
  <si>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</si>
  <si>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</si>
  <si>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</si>
  <si>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</si>
  <si>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</si>
  <si>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</si>
  <si>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</si>
  <si>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</si>
  <si>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</si>
  <si>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</si>
  <si>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</si>
  <si>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</si>
  <si>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</si>
  <si>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</si>
  <si>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</si>
  <si>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</si>
  <si>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</si>
  <si>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</si>
  <si>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</si>
  <si>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</si>
  <si>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</si>
  <si>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</si>
  <si>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</si>
  <si>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</si>
  <si>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</si>
  <si>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</si>
  <si>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</si>
  <si>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</si>
  <si>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</si>
  <si>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</si>
  <si>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</si>
  <si>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</si>
  <si>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</si>
  <si>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</si>
  <si>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</si>
  <si>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</si>
  <si>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</si>
  <si>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</si>
  <si>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</si>
  <si>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</si>
  <si>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</si>
  <si>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</si>
  <si>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</si>
  <si>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</si>
  <si>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</si>
  <si>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</si>
  <si>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</si>
  <si>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</si>
  <si>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</si>
  <si>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</si>
  <si>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</si>
  <si>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</si>
  <si>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</si>
  <si>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</si>
  <si>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</si>
  <si>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</si>
  <si>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</si>
  <si>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</si>
  <si>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</si>
  <si>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</si>
  <si>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</si>
  <si>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</si>
  <si>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</si>
  <si>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</si>
  <si>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</si>
  <si>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</si>
  <si>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</si>
  <si>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</si>
  <si>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</si>
  <si>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</si>
  <si>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</si>
  <si>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</si>
  <si>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</si>
  <si>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</si>
  <si>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</si>
  <si>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</si>
  <si>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</si>
  <si>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</si>
  <si>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</si>
  <si>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</si>
  <si>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</si>
  <si>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</si>
  <si>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</si>
  <si>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</si>
  <si>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</si>
  <si>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</si>
  <si>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</si>
  <si>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</si>
  <si>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</si>
  <si>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</si>
  <si>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</si>
  <si>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</si>
  <si>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</si>
  <si>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</si>
  <si>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</si>
  <si>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</si>
  <si>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</si>
  <si>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</si>
  <si>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</si>
  <si>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</si>
  <si>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</si>
  <si>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</si>
  <si>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</si>
  <si>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</si>
  <si>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</si>
  <si>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</si>
  <si>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</si>
  <si>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</si>
  <si>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</si>
  <si>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</si>
  <si>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</si>
  <si>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</si>
  <si>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</si>
  <si>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</si>
  <si>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</si>
  <si>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</si>
  <si>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</si>
  <si>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</si>
  <si>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</si>
  <si>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</si>
  <si>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</si>
  <si>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</si>
  <si>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</si>
  <si>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</si>
  <si>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</si>
  <si>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</si>
  <si>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</si>
  <si>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</si>
  <si>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</si>
  <si>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</si>
  <si>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</si>
  <si>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</si>
  <si>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</si>
  <si>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</si>
  <si>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</si>
  <si>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</si>
  <si>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</si>
  <si>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</si>
  <si>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</si>
  <si>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</si>
  <si>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</si>
  <si>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</si>
  <si>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</si>
  <si>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</si>
  <si>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</si>
  <si>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</si>
  <si>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</si>
  <si>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</si>
  <si>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</si>
  <si>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</si>
  <si>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</si>
  <si>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</si>
  <si>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</si>
  <si>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</si>
  <si>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</si>
  <si>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</si>
  <si>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</si>
  <si>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</si>
  <si>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</si>
  <si>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</si>
  <si>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</si>
  <si>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</si>
  <si>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</si>
  <si>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</si>
  <si>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</si>
  <si>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</si>
  <si>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</si>
  <si>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</si>
  <si>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</si>
  <si>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</si>
  <si>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</si>
  <si>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</si>
  <si>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</si>
  <si>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</si>
  <si>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</si>
  <si>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</si>
  <si>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</si>
  <si>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</si>
  <si>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</si>
  <si>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</si>
  <si>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</si>
  <si>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</si>
  <si>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</si>
  <si>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</si>
  <si>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</si>
  <si>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</si>
  <si>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</si>
  <si>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</si>
  <si>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</si>
  <si>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</si>
  <si>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</si>
  <si>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</si>
  <si>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</si>
  <si>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</si>
  <si>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</si>
  <si>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</si>
  <si>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</si>
  <si>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</si>
  <si>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</si>
  <si>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</si>
  <si>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</si>
  <si>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</si>
  <si>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</si>
  <si>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</si>
  <si>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</si>
  <si>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</si>
  <si>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</si>
  <si>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</si>
  <si>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</si>
  <si>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</si>
  <si>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</si>
  <si>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</si>
  <si>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</si>
  <si>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</si>
  <si>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</si>
  <si>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</si>
  <si>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</si>
  <si>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</si>
  <si>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</si>
  <si>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</si>
  <si>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</si>
  <si>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</si>
  <si>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</si>
  <si>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</si>
  <si>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</si>
  <si>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</si>
  <si>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</si>
  <si>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</si>
  <si>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</si>
  <si>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</si>
  <si>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</si>
  <si>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</si>
  <si>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</si>
  <si>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</si>
  <si>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</si>
  <si>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</si>
  <si>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</si>
  <si>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</si>
  <si>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</si>
  <si>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</si>
  <si>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</si>
  <si>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</si>
  <si>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</si>
  <si>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</si>
  <si>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</si>
  <si>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</si>
  <si>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</si>
  <si>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</si>
  <si>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</si>
  <si>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</si>
  <si>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</si>
  <si>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</si>
  <si>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</si>
  <si>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</si>
  <si>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</si>
  <si>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</si>
  <si>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</si>
  <si>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</si>
  <si>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</si>
  <si>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</si>
  <si>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</si>
  <si>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</si>
  <si>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</si>
  <si>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</si>
  <si>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</si>
  <si>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</si>
  <si>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</si>
  <si>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</si>
  <si>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</si>
  <si>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</si>
  <si>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</si>
  <si>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</si>
  <si>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</si>
  <si>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</si>
  <si>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</si>
  <si>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</si>
  <si>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</si>
  <si>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</si>
  <si>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</si>
  <si>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</si>
  <si>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</si>
  <si>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</si>
  <si>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</si>
  <si>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</si>
  <si>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</si>
  <si>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</si>
  <si>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</si>
  <si>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</si>
  <si>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</si>
  <si>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</si>
  <si>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</si>
  <si>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</si>
  <si>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</si>
  <si>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</si>
  <si>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</si>
  <si>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</si>
  <si>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</si>
  <si>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</si>
  <si>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</si>
  <si>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</si>
  <si>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</si>
  <si>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</si>
  <si>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</si>
  <si>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</si>
  <si>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</si>
  <si>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</si>
  <si>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</si>
  <si>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</si>
  <si>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</si>
  <si>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</si>
  <si>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</si>
  <si>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</si>
  <si>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</si>
  <si>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</si>
  <si>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</si>
  <si>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</si>
  <si>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</si>
  <si>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</si>
  <si>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</si>
  <si>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</si>
  <si>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</si>
  <si>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</si>
  <si>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</si>
  <si>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</si>
  <si>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</si>
  <si>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</si>
  <si>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</si>
  <si>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</si>
  <si>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</si>
  <si>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</si>
  <si>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</si>
  <si>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</si>
  <si>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</si>
  <si>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</si>
  <si>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</si>
  <si>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</si>
  <si>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</si>
  <si>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</si>
  <si>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</si>
  <si>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</si>
  <si>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</si>
  <si>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</si>
  <si>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</si>
  <si>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</si>
  <si>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</si>
  <si>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</si>
  <si>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</si>
  <si>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</si>
  <si>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</si>
  <si>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</si>
  <si>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</si>
  <si>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</si>
  <si>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</si>
  <si>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</si>
  <si>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</si>
  <si>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</si>
  <si>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</si>
  <si>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</si>
  <si>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</si>
  <si>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</si>
  <si>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</si>
  <si>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</si>
  <si>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</si>
  <si>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</si>
  <si>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</si>
  <si>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</si>
  <si>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</si>
  <si>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</si>
  <si>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</si>
  <si>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</si>
  <si>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</si>
  <si>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</si>
  <si>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</si>
  <si>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</si>
  <si>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</si>
  <si>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</si>
  <si>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</si>
  <si>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</si>
  <si>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</si>
  <si>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</si>
  <si>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</si>
  <si>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</si>
  <si>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</si>
  <si>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</si>
  <si>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</si>
  <si>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</si>
  <si>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</si>
  <si>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</si>
  <si>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</si>
  <si>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</si>
  <si>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</si>
  <si>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</si>
  <si>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</si>
  <si>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</si>
  <si>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</si>
  <si>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</si>
  <si>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</si>
  <si>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</si>
  <si>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</si>
  <si>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</si>
  <si>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</si>
  <si>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</si>
  <si>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</si>
  <si>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</si>
  <si>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</si>
  <si>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</si>
  <si>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</si>
  <si>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</si>
  <si>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</si>
  <si>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</si>
  <si>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</si>
  <si>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</si>
  <si>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</si>
  <si>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</si>
  <si>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</si>
  <si>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</si>
  <si>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</si>
  <si>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</si>
  <si>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</si>
  <si>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</si>
  <si>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</si>
  <si>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</si>
  <si>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</si>
  <si>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</si>
  <si>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</si>
  <si>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</si>
  <si>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</si>
  <si>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</si>
  <si>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</si>
  <si>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</si>
  <si>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</si>
  <si>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</si>
  <si>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</si>
  <si>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</si>
  <si>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</si>
  <si>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</si>
  <si>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</si>
  <si>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</si>
  <si>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</si>
  <si>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</si>
  <si>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</si>
  <si>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</si>
  <si>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</si>
  <si>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</si>
  <si>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</si>
  <si>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</si>
  <si>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</si>
  <si>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</si>
  <si>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</si>
  <si>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</si>
  <si>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</si>
  <si>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</si>
  <si>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</si>
  <si>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</si>
  <si>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</si>
  <si>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</si>
  <si>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</si>
  <si>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</si>
  <si>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</si>
  <si>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</si>
  <si>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</si>
  <si>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</si>
  <si>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</si>
  <si>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</si>
  <si>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</si>
  <si>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</si>
  <si>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</si>
  <si>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</si>
  <si>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</si>
  <si>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</si>
  <si>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</si>
  <si>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</si>
  <si>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</si>
  <si>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</si>
  <si>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</si>
  <si>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</si>
  <si>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</si>
  <si>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</si>
  <si>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</si>
  <si>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</si>
  <si>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</si>
  <si>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</si>
  <si>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</si>
  <si>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</si>
  <si>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</si>
  <si>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</si>
  <si>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</si>
  <si>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</si>
  <si>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</si>
  <si>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</si>
  <si>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</si>
  <si>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</si>
  <si>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</si>
  <si>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</si>
  <si>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</si>
  <si>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</si>
  <si>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</si>
  <si>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</si>
  <si>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</si>
  <si>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</si>
  <si>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</si>
  <si>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</si>
  <si>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</si>
  <si>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</si>
  <si>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</si>
  <si>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</si>
  <si>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</si>
  <si>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</si>
  <si>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</si>
  <si>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</si>
  <si>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</si>
  <si>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</si>
  <si>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</si>
  <si>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</si>
  <si>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</si>
  <si>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</si>
  <si>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</si>
  <si>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</si>
  <si>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</si>
  <si>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</si>
  <si>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</si>
  <si>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</si>
  <si>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</si>
  <si>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</si>
  <si>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</si>
  <si>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</si>
  <si>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</si>
  <si>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</si>
  <si>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</si>
  <si>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</si>
  <si>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</si>
  <si>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</si>
  <si>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</si>
  <si>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</si>
  <si>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</si>
  <si>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</si>
  <si>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</si>
  <si>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</si>
  <si>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</si>
  <si>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</si>
  <si>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</si>
  <si>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</si>
  <si>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</si>
  <si>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</si>
  <si>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</si>
  <si>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</si>
  <si>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</si>
  <si>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</si>
  <si>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</si>
  <si>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</si>
  <si>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</si>
  <si>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</si>
  <si>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</si>
  <si>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</si>
  <si>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</si>
  <si>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</si>
  <si>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</si>
  <si>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</si>
  <si>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</si>
  <si>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</si>
  <si>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</si>
  <si>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</si>
  <si>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</si>
  <si>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</si>
  <si>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</si>
  <si>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</si>
  <si>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</si>
  <si>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</si>
  <si>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</si>
  <si>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</si>
  <si>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</si>
  <si>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</si>
  <si>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</si>
  <si>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</si>
  <si>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</si>
  <si>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</si>
  <si>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</si>
  <si>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</si>
  <si>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</si>
  <si>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</si>
  <si>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</si>
  <si>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</si>
  <si>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</si>
  <si>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</si>
  <si>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</si>
  <si>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</si>
  <si>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</si>
  <si>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</si>
  <si>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</si>
  <si>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</si>
  <si>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</si>
  <si>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</si>
  <si>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</si>
  <si>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</si>
  <si>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</si>
  <si>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</si>
  <si>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</si>
  <si>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</si>
  <si>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</si>
  <si>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</si>
  <si>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</si>
  <si>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</si>
  <si>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</si>
  <si>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</si>
  <si>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</si>
  <si>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</si>
  <si>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</si>
  <si>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</si>
  <si>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</si>
  <si>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</si>
  <si>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</si>
  <si>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</si>
  <si>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</si>
  <si>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</si>
  <si>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</si>
  <si>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</si>
  <si>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</si>
  <si>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</si>
  <si>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</si>
  <si>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</si>
  <si>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</si>
  <si>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</si>
  <si>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</si>
  <si>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</si>
  <si>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</si>
  <si>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</si>
  <si>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</si>
  <si>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</si>
  <si>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</si>
  <si>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</si>
  <si>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</si>
  <si>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</si>
  <si>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</si>
  <si>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</si>
  <si>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</si>
  <si>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</si>
  <si>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</si>
  <si>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</si>
  <si>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</si>
  <si>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</si>
  <si>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</si>
  <si>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</si>
  <si>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</si>
  <si>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</si>
  <si>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</si>
  <si>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</si>
  <si>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</si>
  <si>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</si>
  <si>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</si>
  <si>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</si>
  <si>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</si>
  <si>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</si>
  <si>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</si>
  <si>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</si>
  <si>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</si>
  <si>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</si>
  <si>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</si>
  <si>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</si>
  <si>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</si>
  <si>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</si>
  <si>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</si>
  <si>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</si>
  <si>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</si>
  <si>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</si>
  <si>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</si>
  <si>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</si>
  <si>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</si>
  <si>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</si>
  <si>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</si>
  <si>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</si>
  <si>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</si>
  <si>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</si>
  <si>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</si>
  <si>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</si>
  <si>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</si>
  <si>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</si>
  <si>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</si>
  <si>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</si>
  <si>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</si>
  <si>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</si>
  <si>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</si>
  <si>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</si>
  <si>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</si>
  <si>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</si>
  <si>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</si>
  <si>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</si>
  <si>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</si>
  <si>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</si>
  <si>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</si>
  <si>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</si>
  <si>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</si>
  <si>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</si>
  <si>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</si>
  <si>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</si>
  <si>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</si>
  <si>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</si>
  <si>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</si>
  <si>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</si>
  <si>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</si>
  <si>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</si>
  <si>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</si>
  <si>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</si>
  <si>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</si>
  <si>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</si>
  <si>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</si>
  <si>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</si>
  <si>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</si>
  <si>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</si>
  <si>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</si>
  <si>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</si>
  <si>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</si>
  <si>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</si>
  <si>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</si>
  <si>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</si>
  <si>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</si>
  <si>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</si>
  <si>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</si>
  <si>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</si>
  <si>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</si>
  <si>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</si>
  <si>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</si>
  <si>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</si>
  <si>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</si>
  <si>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</si>
  <si>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</si>
  <si>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</si>
  <si>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</si>
  <si>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</si>
  <si>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</si>
  <si>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</si>
  <si>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</si>
  <si>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</si>
  <si>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</si>
  <si>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</si>
  <si>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</si>
  <si>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</si>
  <si>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</si>
  <si>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</si>
  <si>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</si>
  <si>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</si>
  <si>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</si>
  <si>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</si>
  <si>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</si>
  <si>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</si>
  <si>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</si>
  <si>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</si>
  <si>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</si>
  <si>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</si>
  <si>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</si>
  <si>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</si>
  <si>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</si>
  <si>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</si>
  <si>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</si>
  <si>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</si>
  <si>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</si>
  <si>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</si>
  <si>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</si>
  <si>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</si>
  <si>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</si>
  <si>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</si>
  <si>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</si>
  <si>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</si>
  <si>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</si>
  <si>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</si>
  <si>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</si>
  <si>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</si>
  <si>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</si>
  <si>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</si>
  <si>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</si>
  <si>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</si>
  <si>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</si>
  <si>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</si>
  <si>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</si>
  <si>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</si>
  <si>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</si>
  <si>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</si>
  <si>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</si>
  <si>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</si>
  <si>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</si>
  <si>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</si>
  <si>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</si>
  <si>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</si>
  <si>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</si>
  <si>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</si>
  <si>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</si>
  <si>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</si>
  <si>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</si>
  <si>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</si>
  <si>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</si>
  <si>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</si>
  <si>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</si>
  <si>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</si>
  <si>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</si>
  <si>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</si>
  <si>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</si>
  <si>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</si>
  <si>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</si>
  <si>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</si>
  <si>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</si>
  <si>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</si>
  <si>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</si>
  <si>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</si>
  <si>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</si>
  <si>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</si>
  <si>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</si>
  <si>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</si>
  <si>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</si>
  <si>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</si>
  <si>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</si>
  <si>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</si>
  <si>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</si>
  <si>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</si>
  <si>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</si>
  <si>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</si>
  <si>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</si>
  <si>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</si>
  <si>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</si>
  <si>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</si>
  <si>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</si>
  <si>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</si>
  <si>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</si>
  <si>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</si>
  <si>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</si>
  <si>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</si>
  <si>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</si>
  <si>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</si>
  <si>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</si>
  <si>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</si>
  <si>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</si>
  <si>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</si>
  <si>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</si>
  <si>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</si>
  <si>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</si>
  <si>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</si>
  <si>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</si>
  <si>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</si>
  <si>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</si>
  <si>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</si>
  <si>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</si>
  <si>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</si>
  <si>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</si>
  <si>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</si>
  <si>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</si>
  <si>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</si>
  <si>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</si>
  <si>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</si>
  <si>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</si>
  <si>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</si>
  <si>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</si>
  <si>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</si>
  <si>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</si>
  <si>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</si>
  <si>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</si>
  <si>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</si>
  <si>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</si>
  <si>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</si>
  <si>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</si>
  <si>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</si>
  <si>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</si>
  <si>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</si>
  <si>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</si>
  <si>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</si>
  <si>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</si>
  <si>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</si>
  <si>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</si>
  <si>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</si>
  <si>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</si>
  <si>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</si>
  <si>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</si>
  <si>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</si>
  <si>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</si>
  <si>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</si>
  <si>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</si>
  <si>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</si>
  <si>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</si>
  <si>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</si>
  <si>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</si>
  <si>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</si>
  <si>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</si>
  <si>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</si>
  <si>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</si>
  <si>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</si>
  <si>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</si>
  <si>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</si>
  <si>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</si>
  <si>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</si>
  <si>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</si>
  <si>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</si>
  <si>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</si>
  <si>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</si>
  <si>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</si>
  <si>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</si>
  <si>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</si>
  <si>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</si>
  <si>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</si>
  <si>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</si>
  <si>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</si>
  <si>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</si>
  <si>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</si>
  <si>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</si>
  <si>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</si>
  <si>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</si>
  <si>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</si>
  <si>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</si>
  <si>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</si>
  <si>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</si>
  <si>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</si>
  <si>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</si>
  <si>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</si>
  <si>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</si>
  <si>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</si>
  <si>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</si>
  <si>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</si>
  <si>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</si>
  <si>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</si>
  <si>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</si>
  <si>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</si>
  <si>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</si>
  <si>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</si>
  <si>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</si>
  <si>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</si>
  <si>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</si>
  <si>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</si>
  <si>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</si>
  <si>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</si>
  <si>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</si>
  <si>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</si>
  <si>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</si>
  <si>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</si>
  <si>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</si>
  <si>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</si>
  <si>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</si>
  <si>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</si>
  <si>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</si>
  <si>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</si>
  <si>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</si>
  <si>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</si>
  <si>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</si>
  <si>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</si>
  <si>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</si>
  <si>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</si>
  <si>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</si>
  <si>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</si>
  <si>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</si>
  <si>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</si>
  <si>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</si>
  <si>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</si>
  <si>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</si>
  <si>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</si>
  <si>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</si>
  <si>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</si>
  <si>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</si>
  <si>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</si>
  <si>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</si>
  <si>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</si>
  <si>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</si>
  <si>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</si>
  <si>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</si>
  <si>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</si>
  <si>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</si>
  <si>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</si>
  <si>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</si>
  <si>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</si>
  <si>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</si>
  <si>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</si>
  <si>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</si>
  <si>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</si>
  <si>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</si>
  <si>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</si>
  <si>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</si>
  <si>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</si>
  <si>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</si>
  <si>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</si>
  <si>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</si>
  <si>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</si>
  <si>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</si>
  <si>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</si>
  <si>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</si>
  <si>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</si>
  <si>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</si>
  <si>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</si>
  <si>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</si>
  <si>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</si>
  <si>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</si>
  <si>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</si>
  <si>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</si>
  <si>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</si>
  <si>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</si>
  <si>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</si>
  <si>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</si>
  <si>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</si>
  <si>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</si>
  <si>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</si>
  <si>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</si>
  <si>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</si>
  <si>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</si>
  <si>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</si>
  <si>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</si>
  <si>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</si>
  <si>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</si>
  <si>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</si>
  <si>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</si>
  <si>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</si>
  <si>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</si>
  <si>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</si>
  <si>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</si>
  <si>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</si>
  <si>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</si>
  <si>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</si>
  <si>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</si>
  <si>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</si>
  <si>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</si>
  <si>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</si>
  <si>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</si>
  <si>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</si>
  <si>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</si>
  <si>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</si>
  <si>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</si>
  <si>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</si>
  <si>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</si>
  <si>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</si>
  <si>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</si>
  <si>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</si>
  <si>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</si>
  <si>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</si>
  <si>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</si>
  <si>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</si>
  <si>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</si>
  <si>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</si>
  <si>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</si>
  <si>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</si>
  <si>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</si>
  <si>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</si>
  <si>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</si>
  <si>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</si>
  <si>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</si>
  <si>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</si>
  <si>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</si>
  <si>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</si>
  <si>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</si>
  <si>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</si>
  <si>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</si>
  <si>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</si>
  <si>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</si>
  <si>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</si>
  <si>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</si>
  <si>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</si>
  <si>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</si>
  <si>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</si>
  <si>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</si>
  <si>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</si>
  <si>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</si>
  <si>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</si>
  <si>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</si>
  <si>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</si>
  <si>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</si>
  <si>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</si>
  <si>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</si>
  <si>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</si>
  <si>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</si>
  <si>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</si>
  <si>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</si>
  <si>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</si>
  <si>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</si>
  <si>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</si>
  <si>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</si>
  <si>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</si>
  <si>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</si>
  <si>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</si>
  <si>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</si>
  <si>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</si>
  <si>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</si>
  <si>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</si>
  <si>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</si>
  <si>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</si>
  <si>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</si>
  <si>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</si>
  <si>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</si>
  <si>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</si>
  <si>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</si>
  <si>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</si>
  <si>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</si>
  <si>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</si>
  <si>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</si>
  <si>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</si>
  <si>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</si>
  <si>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</si>
  <si>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</si>
  <si>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</si>
  <si>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</si>
  <si>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</si>
  <si>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</si>
  <si>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</si>
  <si>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</si>
  <si>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</si>
  <si>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</si>
  <si>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</si>
  <si>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</si>
  <si>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</si>
  <si>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</si>
  <si>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</si>
  <si>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</si>
  <si>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</si>
  <si>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</si>
  <si>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</si>
  <si>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</si>
  <si>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</si>
  <si>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</si>
  <si>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</si>
  <si>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</si>
  <si>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</si>
  <si>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</si>
  <si>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</si>
  <si>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</si>
  <si>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</si>
  <si>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</si>
  <si>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</si>
  <si>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</si>
  <si>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</si>
  <si>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</si>
  <si>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</si>
  <si>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</si>
  <si>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</si>
  <si>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</si>
  <si>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</si>
  <si>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</si>
  <si>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</si>
  <si>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</si>
  <si>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</si>
  <si>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</si>
  <si>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</si>
  <si>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</si>
  <si>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</si>
  <si>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</si>
  <si>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</si>
  <si>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</si>
  <si>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</si>
  <si>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</si>
  <si>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</si>
  <si>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</si>
  <si>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</si>
  <si>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</si>
  <si>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</si>
  <si>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</si>
  <si>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</si>
  <si>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</si>
  <si>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</si>
  <si>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</si>
  <si>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</si>
  <si>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</si>
  <si>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</si>
  <si>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</si>
  <si>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</si>
  <si>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</si>
  <si>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</si>
  <si>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</si>
  <si>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</si>
  <si>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</si>
  <si>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</si>
  <si>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</si>
  <si>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</si>
  <si>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</si>
  <si>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</si>
  <si>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</si>
  <si>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</si>
  <si>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</si>
  <si>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</si>
  <si>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</si>
  <si>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</si>
  <si>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</si>
  <si>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</si>
  <si>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</si>
  <si>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</si>
  <si>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</si>
  <si>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</si>
  <si>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</si>
  <si>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</si>
  <si>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</si>
  <si>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</si>
  <si>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</si>
  <si>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</si>
  <si>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</si>
  <si>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</si>
  <si>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</si>
  <si>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</si>
  <si>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</si>
  <si>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</si>
  <si>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</si>
  <si>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</si>
  <si>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</si>
  <si>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</si>
  <si>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</si>
  <si>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</si>
  <si>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</si>
  <si>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</si>
  <si>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</si>
  <si>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</si>
  <si>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</si>
  <si>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</si>
  <si>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</si>
  <si>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</si>
  <si>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</si>
  <si>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</si>
  <si>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</si>
  <si>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</si>
  <si>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</si>
  <si>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</si>
  <si>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</si>
  <si>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</si>
  <si>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</si>
  <si>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</si>
  <si>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</si>
  <si>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</si>
  <si>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</si>
  <si>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</si>
  <si>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</si>
  <si>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</si>
  <si>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</si>
  <si>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</si>
  <si>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</si>
  <si>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</si>
  <si>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</si>
  <si>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</si>
  <si>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</si>
  <si>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</si>
  <si>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</si>
  <si>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</si>
  <si>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</si>
  <si>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</si>
  <si>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</si>
  <si>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</si>
  <si>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</si>
  <si>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</si>
  <si>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</si>
  <si>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</si>
  <si>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</si>
  <si>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</si>
  <si>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</si>
  <si>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</si>
  <si>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</si>
  <si>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</si>
  <si>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</si>
  <si>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</si>
  <si>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</si>
  <si>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</si>
  <si>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</si>
  <si>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</si>
  <si>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</si>
  <si>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</si>
  <si>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</si>
  <si>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</si>
  <si>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</si>
  <si>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</si>
  <si>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</si>
  <si>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</si>
  <si>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</si>
  <si>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</si>
  <si>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</si>
  <si>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</si>
  <si>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</si>
  <si>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</si>
  <si>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</si>
  <si>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</si>
  <si>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</si>
  <si>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</si>
  <si>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</si>
  <si>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</si>
  <si>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</si>
  <si>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</si>
  <si>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</si>
  <si>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</si>
  <si>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</si>
  <si>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</si>
  <si>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</si>
  <si>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</si>
  <si>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</si>
  <si>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</si>
  <si>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</si>
  <si>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</si>
  <si>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</si>
  <si>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</si>
  <si>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</si>
  <si>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</si>
  <si>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</si>
  <si>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</si>
  <si>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</si>
  <si>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</si>
  <si>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</si>
  <si>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</si>
  <si>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</si>
  <si>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</si>
  <si>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</si>
  <si>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</si>
  <si>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</si>
  <si>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</si>
  <si>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</si>
  <si>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</si>
  <si>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</si>
  <si>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</si>
  <si>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</si>
  <si>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</si>
  <si>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</si>
  <si>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</si>
  <si>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</si>
  <si>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</si>
  <si>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</si>
  <si>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</si>
  <si>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</si>
  <si>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</si>
  <si>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</si>
  <si>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</si>
  <si>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</si>
  <si>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</si>
  <si>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</si>
  <si>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</si>
  <si>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</si>
  <si>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</si>
  <si>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</si>
  <si>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</si>
  <si>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</si>
  <si>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</si>
  <si>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</si>
  <si>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</si>
  <si>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</si>
  <si>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</si>
  <si>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</si>
  <si>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</si>
  <si>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</si>
  <si>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</si>
  <si>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</si>
  <si>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</si>
  <si>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</si>
  <si>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</si>
  <si>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</si>
  <si>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</si>
  <si>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</si>
  <si>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</si>
  <si>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</si>
  <si>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</si>
  <si>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</si>
  <si>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</si>
  <si>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</si>
  <si>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</si>
  <si>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</si>
  <si>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</si>
  <si>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</si>
  <si>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</si>
  <si>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</si>
  <si>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</si>
  <si>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</si>
  <si>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</si>
  <si>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</si>
  <si>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</si>
  <si>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</si>
  <si>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</si>
  <si>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</si>
  <si>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</si>
  <si>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</si>
  <si>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</si>
  <si>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</si>
  <si>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</si>
  <si>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</si>
  <si>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</si>
  <si>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</si>
  <si>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</si>
  <si>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</si>
  <si>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</si>
  <si>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</si>
  <si>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</si>
  <si>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</si>
  <si>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</si>
  <si>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</si>
  <si>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</si>
  <si>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</si>
  <si>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</si>
  <si>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</si>
  <si>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</si>
  <si>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</si>
  <si>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</si>
  <si>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</si>
  <si>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</si>
  <si>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</si>
  <si>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</si>
  <si>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</si>
  <si>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</si>
  <si>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</si>
  <si>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</si>
  <si>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</si>
  <si>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</si>
  <si>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</si>
  <si>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</si>
  <si>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</si>
  <si>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</si>
  <si>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</si>
  <si>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</si>
  <si>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</si>
  <si>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</si>
  <si>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</si>
  <si>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</si>
  <si>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</si>
  <si>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</si>
  <si>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</si>
  <si>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</si>
  <si>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</si>
  <si>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</si>
  <si>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</si>
  <si>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</si>
  <si>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</si>
  <si>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</si>
  <si>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</si>
  <si>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</si>
  <si>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</si>
  <si>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</si>
  <si>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</si>
  <si>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</si>
  <si>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</si>
  <si>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</si>
  <si>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</si>
  <si>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</si>
  <si>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</si>
  <si>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</si>
  <si>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</si>
  <si>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</si>
  <si>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</si>
  <si>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</si>
  <si>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</si>
  <si>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</si>
  <si>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</si>
  <si>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</si>
  <si>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</si>
  <si>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</si>
  <si>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</si>
  <si>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</si>
  <si>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</si>
  <si>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</si>
  <si>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</si>
  <si>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</si>
  <si>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</si>
  <si>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</si>
  <si>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</si>
  <si>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</si>
  <si>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</si>
  <si>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</si>
  <si>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</si>
  <si>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</si>
  <si>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</si>
  <si>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</si>
  <si>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</si>
  <si>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</si>
  <si>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</si>
  <si>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</si>
  <si>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</si>
  <si>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</si>
  <si>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</si>
  <si>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</si>
  <si>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</si>
  <si>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</si>
  <si>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</si>
  <si>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</si>
  <si>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</si>
  <si>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</si>
  <si>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</si>
  <si>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</si>
  <si>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</si>
  <si>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</si>
  <si>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</si>
  <si>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</si>
  <si>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</si>
  <si>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</si>
  <si>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</si>
  <si>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</si>
  <si>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</si>
  <si>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</si>
  <si>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</si>
  <si>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</si>
  <si>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</si>
  <si>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</si>
  <si>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</si>
  <si>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</si>
  <si>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</si>
  <si>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</si>
  <si>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</si>
  <si>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</si>
  <si>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</si>
  <si>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</si>
  <si>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</si>
  <si>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</si>
  <si>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</si>
  <si>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</si>
  <si>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</si>
  <si>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</si>
  <si>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</si>
  <si>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</si>
  <si>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</si>
  <si>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</si>
  <si>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</si>
  <si>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</si>
  <si>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</si>
  <si>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</si>
  <si>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</si>
  <si>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</si>
  <si>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</si>
  <si>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</si>
  <si>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</si>
  <si>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</si>
  <si>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</si>
  <si>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</si>
  <si>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</si>
  <si>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</si>
  <si>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</si>
  <si>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</si>
  <si>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</si>
  <si>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</si>
  <si>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</si>
  <si>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</si>
  <si>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</si>
  <si>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</si>
  <si>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</si>
  <si>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</si>
  <si>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</si>
  <si>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</si>
  <si>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</si>
  <si>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</si>
  <si>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</si>
  <si>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</si>
  <si>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</si>
  <si>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</si>
  <si>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</si>
  <si>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</si>
  <si>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</si>
  <si>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</si>
  <si>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</si>
  <si>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</si>
  <si>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</si>
  <si>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</si>
  <si>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</si>
  <si>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</si>
  <si>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</si>
  <si>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</si>
  <si>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</si>
  <si>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</si>
  <si>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</si>
  <si>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</si>
  <si>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</si>
  <si>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</si>
  <si>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</si>
  <si>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</si>
  <si>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</si>
  <si>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</si>
  <si>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</si>
  <si>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</si>
  <si>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</si>
  <si>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</si>
  <si>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</si>
  <si>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</si>
  <si>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</si>
  <si>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</si>
  <si>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</si>
  <si>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</si>
  <si>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</si>
  <si>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</si>
  <si>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</si>
  <si>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</si>
  <si>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</si>
  <si>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</si>
  <si>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</si>
  <si>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</si>
  <si>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</si>
  <si>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</si>
  <si>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</si>
  <si>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</si>
  <si>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</si>
  <si>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</si>
  <si>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</si>
  <si>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</si>
  <si>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</si>
  <si>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</si>
  <si>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</si>
  <si>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</si>
  <si>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</si>
  <si>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</si>
  <si>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</si>
  <si>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</si>
  <si>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</si>
  <si>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</si>
  <si>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</si>
  <si>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</si>
  <si>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</si>
  <si>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</si>
  <si>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</si>
  <si>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</si>
  <si>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</si>
  <si>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</si>
  <si>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</si>
  <si>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</si>
  <si>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</si>
  <si>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</si>
  <si>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</si>
  <si>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</si>
  <si>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</si>
  <si>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</si>
  <si>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</si>
  <si>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</si>
  <si>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</si>
  <si>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</si>
  <si>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</si>
  <si>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</si>
  <si>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</si>
  <si>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</si>
  <si>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</si>
  <si>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</si>
  <si>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</si>
  <si>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</si>
  <si>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</si>
  <si>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</si>
  <si>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</si>
  <si>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</si>
  <si>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</si>
  <si>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</si>
  <si>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</si>
  <si>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</si>
  <si>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</si>
  <si>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</si>
  <si>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</si>
  <si>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</si>
  <si>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</si>
  <si>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</si>
  <si>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</si>
  <si>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</si>
  <si>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</si>
  <si>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</si>
  <si>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</si>
  <si>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</si>
  <si>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</si>
  <si>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</si>
  <si>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</si>
  <si>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</si>
  <si>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</si>
  <si>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</si>
  <si>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</si>
  <si>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</si>
  <si>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</si>
  <si>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</si>
  <si>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</si>
  <si>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</si>
  <si>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</si>
  <si>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</si>
  <si>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</si>
  <si>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</si>
  <si>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</si>
  <si>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</si>
  <si>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</si>
  <si>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</si>
  <si>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</si>
  <si>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</si>
  <si>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</si>
  <si>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</si>
  <si>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</si>
  <si>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</si>
  <si>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</si>
  <si>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</si>
  <si>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</si>
  <si>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</si>
  <si>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</si>
  <si>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</si>
  <si>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</si>
  <si>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</si>
  <si>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</si>
  <si>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</si>
  <si>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</si>
  <si>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</si>
  <si>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</si>
  <si>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</si>
  <si>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</si>
  <si>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</si>
  <si>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</si>
  <si>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</si>
  <si>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</si>
  <si>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</si>
  <si>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</si>
  <si>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</si>
  <si>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</si>
  <si>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</si>
  <si>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</si>
  <si>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</si>
  <si>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</si>
  <si>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</si>
  <si>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</si>
  <si>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</si>
  <si>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</si>
  <si>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</si>
  <si>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</si>
  <si>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</si>
  <si>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</si>
  <si>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</si>
  <si>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</si>
  <si>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</si>
  <si>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</si>
  <si>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</si>
  <si>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</si>
  <si>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</si>
  <si>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</si>
  <si>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</si>
  <si>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</si>
  <si>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</si>
  <si>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</si>
  <si>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</si>
  <si>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</si>
  <si>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</si>
  <si>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</si>
  <si>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</si>
  <si>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</si>
  <si>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</si>
  <si>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</si>
  <si>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</si>
  <si>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</si>
  <si>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</si>
  <si>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</si>
  <si>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</si>
  <si>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</si>
  <si>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</si>
  <si>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</si>
  <si>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</si>
  <si>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</si>
  <si>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</si>
  <si>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</si>
  <si>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</si>
  <si>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</si>
  <si>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</si>
  <si>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</si>
  <si>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</si>
  <si>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</si>
  <si>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</si>
  <si>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</si>
  <si>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</si>
  <si>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</si>
  <si>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</si>
  <si>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</si>
  <si>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</si>
  <si>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</si>
  <si>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</si>
  <si>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</si>
  <si>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</si>
  <si>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</si>
  <si>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</si>
  <si>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</si>
  <si>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</si>
  <si>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</si>
  <si>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</si>
  <si>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</si>
  <si>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</si>
  <si>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</si>
  <si>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</si>
  <si>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</si>
  <si>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</si>
  <si>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</si>
  <si>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</si>
  <si>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</si>
  <si>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</si>
  <si>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</si>
  <si>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</si>
  <si>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</si>
  <si>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</si>
  <si>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</si>
  <si>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</si>
  <si>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</si>
  <si>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</si>
  <si>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</si>
  <si>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</si>
  <si>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</si>
  <si>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</si>
  <si>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</si>
  <si>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</si>
  <si>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</si>
  <si>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</si>
  <si>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</si>
  <si>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</si>
  <si>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</si>
  <si>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</si>
  <si>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</si>
  <si>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</si>
  <si>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</si>
  <si>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</si>
  <si>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</si>
  <si>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</si>
  <si>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</si>
  <si>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</si>
  <si>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</si>
  <si>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</si>
  <si>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</si>
  <si>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</si>
  <si>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</si>
  <si>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</si>
  <si>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</si>
  <si>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</si>
  <si>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</si>
  <si>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</si>
  <si>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</si>
  <si>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</si>
  <si>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</si>
  <si>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</si>
  <si>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</si>
  <si>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</si>
  <si>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</si>
  <si>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</si>
  <si>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</si>
  <si>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</si>
  <si>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</si>
  <si>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</si>
  <si>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</si>
  <si>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</si>
  <si>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</si>
  <si>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</si>
  <si>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</si>
  <si>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</si>
  <si>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</si>
  <si>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</si>
  <si>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</si>
  <si>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</si>
  <si>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</si>
  <si>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</si>
  <si>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</si>
  <si>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</si>
  <si>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</si>
  <si>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</si>
  <si>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</si>
  <si>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</si>
  <si>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</si>
  <si>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</si>
  <si>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</si>
  <si>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</si>
  <si>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</si>
  <si>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</si>
  <si>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</si>
  <si>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</si>
  <si>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</si>
  <si>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</si>
  <si>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</si>
  <si>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</si>
  <si>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</si>
  <si>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</si>
  <si>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</si>
  <si>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</si>
  <si>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</si>
  <si>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</si>
  <si>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</si>
  <si>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</si>
  <si>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</si>
  <si>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</si>
  <si>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</si>
  <si>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</si>
  <si>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</si>
  <si>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</si>
  <si>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</si>
  <si>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</si>
  <si>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</si>
  <si>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</si>
  <si>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</si>
  <si>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</si>
  <si>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</si>
  <si>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</si>
  <si>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</si>
  <si>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</si>
  <si>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</si>
  <si>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</si>
  <si>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</si>
  <si>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</si>
  <si>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</si>
  <si>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</si>
  <si>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</si>
  <si>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</si>
  <si>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</si>
  <si>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</si>
  <si>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</si>
  <si>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</si>
  <si>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</si>
  <si>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</si>
  <si>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</si>
  <si>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</si>
  <si>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</si>
  <si>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</si>
  <si>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</si>
  <si>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</si>
  <si>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</si>
  <si>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</si>
  <si>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</si>
  <si>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</si>
  <si>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</si>
  <si>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</si>
  <si>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</si>
  <si>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</si>
  <si>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</si>
  <si>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</si>
  <si>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</si>
  <si>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</si>
  <si>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</si>
  <si>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</si>
  <si>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</si>
  <si>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</si>
  <si>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</si>
  <si>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</si>
  <si>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</si>
  <si>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</si>
  <si>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</si>
  <si>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</si>
  <si>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</si>
  <si>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</si>
  <si>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</si>
  <si>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</si>
  <si>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</si>
  <si>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</si>
  <si>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</si>
  <si>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</si>
  <si>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</si>
  <si>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</si>
  <si>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</si>
  <si>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</si>
  <si>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</si>
  <si>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</si>
  <si>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</si>
  <si>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</si>
  <si>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</si>
  <si>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</si>
  <si>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</si>
  <si>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</si>
  <si>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</si>
  <si>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</si>
  <si>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</si>
  <si>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</si>
  <si>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</si>
  <si>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</si>
  <si>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</si>
  <si>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</si>
  <si>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</si>
  <si>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</si>
  <si>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</si>
  <si>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</si>
  <si>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</si>
  <si>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</si>
  <si>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</si>
  <si>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</si>
  <si>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</si>
  <si>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</si>
  <si>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</si>
  <si>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</si>
  <si>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</si>
  <si>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</si>
  <si>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</si>
  <si>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</si>
  <si>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</si>
  <si>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</si>
  <si>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</si>
  <si>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</si>
  <si>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</si>
  <si>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</si>
  <si>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</si>
  <si>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</si>
  <si>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</si>
  <si>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</si>
  <si>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</si>
  <si>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</si>
  <si>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</si>
  <si>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</si>
  <si>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</si>
  <si>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</si>
  <si>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</si>
  <si>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</si>
  <si>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</si>
  <si>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</si>
  <si>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</si>
  <si>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</si>
  <si>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</si>
  <si>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</si>
  <si>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</si>
  <si>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</si>
  <si>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</si>
  <si>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</si>
  <si>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</si>
  <si>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</si>
  <si>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</si>
  <si>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</si>
  <si>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</si>
  <si>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</si>
  <si>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</si>
  <si>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</si>
  <si>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</si>
  <si>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</si>
  <si>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</si>
  <si>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</si>
  <si>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</si>
  <si>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</si>
  <si>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</si>
  <si>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</si>
  <si>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</si>
  <si>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</si>
  <si>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</si>
  <si>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</si>
  <si>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</si>
  <si>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</si>
  <si>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</si>
  <si>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</si>
  <si>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</si>
  <si>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</si>
  <si>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</si>
  <si>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</si>
  <si>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</si>
  <si>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</si>
  <si>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</si>
  <si>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</si>
  <si>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</si>
  <si>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</si>
  <si>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</si>
  <si>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</si>
  <si>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</si>
  <si>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</si>
  <si>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</si>
  <si>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</si>
  <si>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</si>
  <si>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</si>
  <si>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</si>
  <si>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</si>
  <si>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</si>
  <si>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</si>
  <si>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</si>
  <si>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</si>
  <si>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</si>
  <si>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</si>
  <si>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</si>
  <si>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</si>
  <si>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</si>
  <si>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</si>
  <si>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</si>
  <si>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</si>
  <si>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</si>
  <si>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</si>
  <si>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</si>
  <si>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</si>
  <si>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</si>
  <si>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</si>
  <si>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</si>
  <si>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</si>
  <si>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</si>
  <si>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</si>
  <si>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</si>
  <si>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</si>
  <si>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</si>
  <si>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</si>
  <si>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</si>
  <si>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</si>
  <si>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</si>
  <si>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</si>
  <si>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</si>
  <si>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</si>
  <si>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</si>
  <si>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</si>
  <si>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</si>
  <si>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</si>
  <si>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</si>
  <si>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</si>
  <si>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</si>
  <si>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</si>
  <si>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</si>
  <si>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</si>
  <si>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</si>
  <si>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</si>
  <si>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</si>
  <si>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</si>
  <si>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</si>
  <si>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</si>
  <si>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</si>
  <si>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</si>
  <si>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</si>
  <si>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</si>
  <si>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</si>
  <si>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</si>
  <si>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</si>
  <si>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</si>
  <si>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</si>
  <si>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</si>
  <si>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</si>
  <si>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</si>
  <si>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</si>
  <si>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</si>
  <si>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</si>
  <si>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</si>
  <si>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</si>
  <si>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</si>
  <si>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</si>
  <si>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</si>
  <si>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</si>
  <si>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</si>
  <si>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</si>
  <si>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</si>
  <si>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</si>
  <si>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</si>
  <si>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</si>
  <si>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</si>
  <si>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</si>
  <si>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</si>
  <si>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</si>
  <si>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</si>
  <si>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</si>
  <si>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</si>
  <si>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</si>
  <si>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</si>
  <si>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</si>
  <si>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</si>
  <si>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</si>
  <si>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</si>
  <si>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</si>
  <si>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</si>
  <si>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</si>
  <si>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</si>
  <si>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</si>
  <si>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</si>
  <si>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</si>
  <si>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</si>
  <si>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</si>
  <si>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</si>
  <si>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</si>
  <si>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</si>
  <si>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</si>
  <si>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</si>
  <si>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</si>
  <si>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</si>
  <si>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</si>
  <si>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</si>
  <si>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</si>
  <si>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</si>
  <si>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</si>
  <si>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</si>
  <si>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</si>
  <si>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</si>
  <si>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</si>
  <si>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</si>
  <si>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</si>
  <si>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</si>
  <si>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</si>
  <si>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</si>
  <si>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</si>
  <si>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</si>
  <si>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</si>
  <si>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</si>
  <si>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</si>
  <si>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</si>
  <si>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</si>
  <si>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</si>
  <si>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</si>
  <si>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</si>
  <si>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</si>
  <si>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</si>
  <si>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</si>
  <si>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</si>
  <si>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</si>
  <si>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</si>
  <si>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</si>
  <si>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</si>
  <si>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</si>
  <si>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</si>
  <si>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</si>
  <si>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</si>
  <si>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</si>
  <si>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</si>
  <si>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</si>
  <si>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</si>
  <si>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</si>
  <si>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</si>
  <si>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</si>
  <si>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</si>
  <si>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</si>
  <si>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</si>
  <si>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</si>
  <si>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</si>
  <si>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</si>
  <si>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</si>
  <si>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</si>
  <si>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</si>
  <si>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</si>
  <si>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</si>
  <si>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</si>
  <si>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</si>
  <si>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</si>
  <si>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</si>
  <si>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</si>
  <si>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</si>
  <si>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</si>
  <si>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</si>
  <si>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</si>
  <si>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</si>
  <si>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</si>
  <si>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</si>
  <si>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</si>
  <si>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</si>
  <si>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</si>
  <si>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</si>
  <si>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</si>
  <si>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</si>
  <si>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</si>
  <si>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</si>
  <si>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</si>
  <si>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</si>
  <si>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</si>
  <si>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</si>
  <si>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</si>
  <si>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</si>
  <si>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</si>
  <si>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</si>
  <si>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</si>
  <si>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</si>
  <si>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</si>
  <si>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</si>
  <si>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</si>
  <si>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</si>
  <si>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</si>
  <si>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</si>
  <si>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</si>
  <si>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</si>
  <si>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</si>
  <si>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</si>
  <si>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</si>
  <si>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</si>
  <si>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</si>
  <si>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</si>
  <si>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</si>
  <si>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</si>
  <si>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</si>
  <si>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</si>
  <si>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</si>
  <si>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</si>
  <si>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</si>
  <si>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</si>
  <si>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</si>
  <si>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</si>
  <si>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</si>
  <si>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</si>
  <si>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</si>
  <si>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</si>
  <si>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</si>
  <si>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</si>
  <si>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</si>
  <si>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</si>
  <si>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</si>
  <si>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</si>
  <si>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</si>
  <si>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</si>
  <si>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</si>
  <si>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</si>
  <si>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</si>
  <si>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</si>
  <si>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</si>
  <si>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</si>
  <si>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</si>
  <si>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</si>
  <si>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</si>
  <si>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</si>
  <si>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</si>
  <si>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</si>
  <si>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</si>
  <si>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</si>
  <si>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</si>
  <si>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</si>
  <si>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</si>
  <si>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</si>
  <si>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</si>
  <si>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</si>
  <si>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</si>
  <si>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</si>
  <si>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</si>
  <si>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</si>
  <si>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</si>
  <si>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</si>
  <si>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</si>
  <si>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</si>
  <si>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</si>
  <si>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</si>
  <si>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</si>
  <si>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</si>
  <si>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</si>
  <si>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</si>
  <si>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</si>
  <si>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</si>
  <si>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</si>
  <si>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</si>
  <si>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</si>
  <si>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</si>
  <si>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</si>
  <si>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</si>
  <si>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</si>
  <si>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</si>
  <si>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</si>
  <si>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</si>
  <si>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</si>
  <si>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</si>
  <si>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</si>
  <si>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</si>
  <si>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</si>
  <si>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</si>
  <si>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</si>
  <si>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</si>
  <si>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</si>
  <si>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</si>
  <si>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</si>
  <si>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</si>
  <si>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</si>
  <si>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</si>
  <si>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</si>
  <si>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</si>
  <si>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</si>
  <si>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</si>
  <si>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</si>
  <si>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</si>
  <si>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</si>
  <si>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</si>
  <si>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</si>
  <si>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</si>
  <si>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</si>
  <si>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</si>
  <si>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</si>
  <si>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</si>
  <si>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</si>
  <si>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</si>
  <si>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</si>
  <si>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</si>
  <si>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</si>
  <si>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</si>
  <si>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</si>
  <si>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</si>
  <si>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</si>
  <si>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</si>
  <si>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</si>
  <si>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</si>
  <si>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</si>
  <si>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</si>
  <si>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</si>
  <si>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</si>
  <si>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</si>
  <si>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</si>
  <si>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</si>
  <si>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</si>
  <si>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</si>
  <si>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</si>
  <si>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</si>
  <si>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</si>
  <si>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</si>
  <si>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</si>
  <si>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</si>
  <si>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</si>
  <si>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</si>
  <si>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</si>
  <si>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</si>
  <si>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</si>
  <si>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</si>
  <si>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</si>
  <si>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</si>
  <si>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</si>
  <si>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</si>
  <si>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</si>
  <si>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</si>
  <si>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</si>
  <si>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</si>
  <si>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</si>
  <si>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</si>
  <si>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</si>
  <si>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</si>
  <si>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</si>
  <si>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</si>
  <si>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</si>
  <si>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</si>
  <si>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</si>
  <si>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</si>
  <si>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</si>
  <si>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</si>
  <si>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</si>
  <si>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</si>
  <si>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</si>
  <si>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</si>
  <si>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</si>
  <si>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</si>
  <si>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</si>
  <si>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</si>
  <si>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</si>
  <si>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</si>
  <si>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</si>
  <si>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</si>
  <si>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</si>
  <si>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</si>
  <si>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</si>
  <si>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</si>
  <si>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</si>
  <si>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</si>
  <si>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</si>
  <si>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</si>
  <si>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</si>
  <si>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</si>
  <si>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</si>
  <si>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</si>
  <si>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</si>
  <si>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</si>
  <si>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</si>
  <si>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</si>
  <si>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</si>
  <si>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</si>
  <si>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</si>
  <si>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</si>
  <si>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</si>
  <si>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</si>
  <si>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</si>
  <si>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</si>
  <si>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</si>
  <si>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</si>
  <si>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</si>
  <si>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</si>
  <si>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</si>
  <si>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</si>
  <si>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</si>
  <si>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</si>
  <si>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</si>
  <si>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</si>
  <si>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</si>
  <si>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</si>
  <si>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</si>
  <si>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</si>
  <si>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</si>
  <si>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</si>
  <si>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</si>
  <si>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</si>
  <si>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</si>
  <si>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</si>
  <si>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</si>
  <si>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</si>
  <si>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</si>
  <si>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</si>
  <si>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</si>
  <si>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</si>
  <si>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</si>
  <si>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</si>
  <si>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</si>
  <si>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</si>
  <si>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</si>
  <si>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</si>
  <si>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</si>
  <si>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</si>
  <si>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</si>
  <si>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</si>
  <si>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</si>
  <si>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</si>
  <si>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</si>
  <si>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</si>
  <si>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</si>
  <si>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</si>
  <si>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</si>
  <si>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</si>
  <si>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</si>
  <si>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</si>
  <si>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</si>
  <si>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</si>
  <si>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</si>
  <si>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</si>
  <si>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</si>
  <si>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</si>
  <si>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</si>
  <si>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</si>
  <si>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</si>
  <si>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</si>
  <si>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</si>
  <si>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</si>
  <si>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</si>
  <si>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</si>
  <si>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</si>
  <si>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</si>
  <si>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</si>
  <si>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</si>
  <si>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</si>
  <si>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</si>
  <si>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</si>
  <si>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</si>
  <si>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</si>
  <si>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</si>
  <si>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</si>
  <si>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</si>
  <si>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</si>
  <si>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</si>
  <si>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</si>
  <si>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</si>
  <si>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</si>
  <si>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</si>
  <si>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</si>
  <si>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</si>
  <si>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</si>
  <si>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</si>
  <si>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</si>
  <si>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</si>
  <si>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</si>
  <si>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</si>
  <si>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</si>
  <si>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</si>
  <si>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</si>
  <si>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</si>
  <si>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</si>
  <si>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</si>
  <si>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</si>
  <si>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</si>
  <si>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</si>
  <si>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</si>
  <si>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</si>
  <si>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</si>
  <si>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</si>
  <si>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</si>
  <si>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</si>
  <si>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</si>
  <si>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</si>
  <si>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</si>
  <si>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</si>
  <si>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</si>
  <si>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</si>
  <si>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</si>
  <si>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</si>
  <si>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</si>
  <si>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</si>
  <si>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</si>
  <si>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</si>
  <si>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</si>
  <si>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</si>
  <si>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</si>
  <si>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</si>
  <si>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</si>
  <si>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</si>
  <si>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</si>
  <si>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</si>
  <si>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</si>
  <si>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</si>
  <si>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</si>
  <si>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</si>
  <si>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</si>
  <si>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</si>
  <si>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</si>
  <si>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</si>
  <si>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</si>
  <si>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</si>
  <si>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</si>
  <si>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</si>
  <si>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</si>
  <si>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</si>
  <si>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</si>
  <si>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</si>
  <si>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</si>
  <si>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</si>
  <si>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</si>
  <si>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</si>
  <si>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</si>
  <si>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</si>
  <si>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</si>
  <si>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</si>
  <si>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</si>
  <si>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</si>
  <si>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</si>
  <si>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</si>
  <si>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</si>
  <si>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</si>
  <si>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</si>
  <si>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</si>
  <si>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</si>
  <si>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</si>
  <si>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</si>
  <si>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</si>
  <si>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</si>
  <si>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</si>
  <si>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</si>
  <si>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</si>
  <si>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</si>
  <si>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</si>
  <si>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</si>
  <si>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</si>
  <si>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</si>
  <si>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</si>
  <si>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</si>
  <si>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</si>
  <si>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</si>
  <si>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</si>
  <si>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</si>
  <si>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</si>
  <si>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</si>
  <si>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</si>
  <si>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</si>
  <si>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</si>
  <si>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</si>
  <si>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</si>
  <si>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</si>
  <si>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</si>
  <si>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</si>
  <si>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</si>
  <si>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</si>
  <si>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</si>
  <si>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</si>
  <si>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</si>
  <si>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</si>
  <si>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</si>
  <si>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</si>
  <si>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</si>
  <si>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</si>
  <si>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</si>
  <si>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</si>
  <si>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</si>
  <si>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</si>
  <si>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</si>
  <si>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</si>
  <si>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</si>
  <si>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</si>
  <si>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</si>
  <si>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</si>
  <si>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</si>
  <si>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</si>
  <si>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</si>
  <si>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</si>
  <si>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</si>
  <si>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</si>
  <si>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</si>
  <si>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</si>
  <si>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</si>
  <si>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</si>
  <si>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</si>
  <si>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</si>
  <si>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</si>
  <si>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</si>
  <si>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</si>
  <si>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</si>
  <si>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</si>
  <si>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</si>
  <si>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</si>
  <si>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</si>
  <si>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</si>
  <si>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</si>
  <si>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</si>
  <si>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</si>
  <si>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</si>
  <si>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</si>
  <si>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</si>
  <si>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</si>
  <si>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</si>
  <si>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</si>
  <si>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</si>
  <si>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</si>
  <si>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</si>
  <si>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</si>
  <si>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</si>
  <si>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</si>
  <si>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</si>
  <si>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</si>
  <si>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</si>
  <si>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</si>
  <si>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</si>
  <si>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</si>
  <si>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</si>
  <si>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</si>
  <si>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</si>
  <si>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</si>
  <si>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</si>
  <si>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</si>
  <si>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</si>
  <si>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</si>
  <si>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</si>
  <si>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</si>
  <si>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</si>
  <si>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</si>
  <si>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</si>
  <si>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</si>
  <si>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</si>
  <si>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</si>
  <si>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</si>
  <si>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</si>
  <si>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</si>
  <si>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</si>
  <si>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</si>
  <si>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</si>
  <si>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</si>
  <si>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</si>
  <si>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</si>
  <si>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</si>
  <si>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</si>
  <si>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</si>
  <si>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</si>
  <si>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</si>
  <si>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</si>
  <si>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</si>
  <si>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</si>
  <si>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</si>
  <si>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</si>
  <si>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</si>
  <si>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</si>
  <si>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</si>
  <si>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</si>
  <si>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</si>
  <si>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</si>
  <si>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</si>
  <si>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</si>
  <si>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</si>
  <si>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</si>
  <si>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</si>
  <si>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</si>
  <si>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</si>
  <si>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</si>
  <si>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</si>
  <si>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</si>
  <si>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</si>
  <si>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</si>
  <si>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</si>
  <si>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</si>
  <si>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</si>
  <si>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</si>
  <si>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</si>
  <si>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</si>
  <si>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</si>
  <si>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</si>
  <si>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</si>
  <si>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</si>
  <si>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</si>
  <si>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</si>
  <si>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</si>
  <si>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</si>
  <si>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</si>
  <si>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</si>
  <si>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</si>
  <si>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</si>
  <si>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</si>
  <si>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</si>
  <si>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</si>
  <si>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</si>
  <si>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</si>
  <si>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</si>
  <si>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</si>
  <si>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</si>
  <si>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</si>
  <si>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</si>
  <si>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</si>
  <si>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</si>
  <si>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</si>
  <si>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</si>
  <si>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</si>
  <si>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</si>
  <si>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</si>
  <si>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</si>
  <si>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</si>
  <si>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</si>
  <si>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</si>
  <si>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</si>
  <si>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</si>
  <si>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</si>
  <si>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</si>
  <si>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</si>
  <si>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</si>
  <si>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</si>
  <si>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</si>
  <si>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</si>
  <si>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</si>
  <si>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</si>
  <si>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</si>
  <si>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</si>
  <si>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</si>
  <si>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</si>
  <si>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</si>
  <si>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</si>
  <si>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</si>
  <si>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</si>
  <si>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</si>
  <si>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</si>
  <si>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</si>
  <si>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</si>
  <si>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</si>
  <si>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</si>
  <si>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</si>
  <si>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</si>
  <si>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</si>
  <si>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</si>
  <si>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</si>
  <si>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</si>
  <si>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</si>
  <si>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</si>
  <si>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</si>
  <si>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</si>
  <si>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</si>
  <si>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</si>
  <si>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</si>
  <si>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</si>
  <si>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</si>
  <si>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</si>
  <si>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</si>
  <si>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</si>
  <si>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</si>
  <si>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</si>
  <si>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</si>
  <si>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</si>
  <si>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</si>
  <si>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</si>
  <si>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</si>
  <si>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</si>
  <si>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</si>
  <si>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</si>
  <si>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</si>
  <si>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</si>
  <si>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</si>
  <si>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</si>
  <si>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</si>
  <si>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</si>
  <si>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</si>
  <si>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</si>
  <si>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</si>
  <si>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</si>
  <si>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</si>
  <si>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</si>
  <si>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</si>
  <si>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</si>
  <si>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</si>
  <si>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</si>
  <si>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</si>
  <si>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</si>
  <si>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</si>
  <si>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</si>
  <si>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</si>
  <si>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</si>
  <si>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</si>
  <si>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</si>
  <si>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</si>
  <si>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</si>
  <si>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</si>
  <si>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</si>
  <si>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</si>
  <si>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</si>
  <si>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</si>
  <si>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</si>
  <si>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</si>
  <si>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</si>
  <si>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</si>
  <si>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</si>
  <si>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</si>
  <si>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</si>
  <si>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</si>
  <si>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</si>
  <si>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</si>
  <si>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</si>
  <si>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</si>
  <si>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</si>
  <si>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</si>
  <si>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</si>
  <si>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</si>
  <si>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</si>
  <si>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</si>
  <si>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</si>
  <si>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</si>
  <si>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</si>
  <si>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</si>
  <si>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</si>
  <si>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</si>
  <si>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</si>
  <si>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</si>
  <si>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</si>
  <si>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</si>
  <si>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</si>
  <si>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</si>
  <si>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</si>
  <si>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</si>
  <si>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</si>
  <si>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</si>
  <si>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</si>
  <si>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</si>
  <si>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</si>
  <si>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</si>
  <si>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</si>
  <si>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</si>
  <si>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</si>
  <si>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</si>
  <si>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</si>
  <si>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</si>
  <si>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</si>
  <si>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</si>
  <si>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</si>
  <si>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</si>
  <si>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</si>
  <si>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</si>
  <si>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</si>
  <si>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</si>
  <si>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</si>
  <si>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</si>
  <si>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</si>
  <si>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</si>
  <si>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</si>
  <si>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</si>
  <si>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</si>
  <si>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</si>
  <si>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</si>
  <si>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</si>
  <si>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</si>
  <si>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</si>
  <si>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</si>
  <si>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</si>
  <si>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</si>
  <si>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</si>
  <si>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</si>
  <si>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</si>
  <si>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</si>
  <si>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</si>
  <si>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</si>
  <si>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</si>
  <si>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</si>
  <si>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</si>
  <si>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</si>
  <si>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</si>
  <si>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</si>
  <si>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</si>
  <si>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</si>
  <si>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</si>
  <si>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</si>
  <si>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</si>
  <si>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</si>
  <si>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</si>
  <si>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</si>
  <si>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</si>
  <si>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</si>
  <si>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</si>
  <si>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</si>
  <si>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</si>
  <si>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</si>
  <si>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</si>
  <si>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</si>
  <si>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</si>
  <si>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</si>
  <si>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</si>
  <si>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</si>
  <si>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</si>
  <si>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</si>
  <si>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</si>
  <si>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</si>
  <si>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</si>
  <si>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</si>
  <si>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</si>
  <si>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</si>
  <si>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</si>
  <si>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</si>
  <si>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</si>
  <si>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</si>
  <si>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</si>
  <si>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</si>
  <si>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</si>
  <si>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</si>
  <si>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</si>
  <si>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</si>
  <si>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</si>
  <si>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</si>
  <si>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</si>
  <si>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</si>
  <si>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</si>
  <si>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</si>
  <si>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</si>
  <si>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</si>
  <si>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</si>
  <si>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</si>
  <si>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</si>
  <si>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</si>
  <si>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</si>
  <si>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</si>
  <si>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</si>
  <si>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</si>
  <si>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</si>
  <si>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</si>
  <si>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</si>
  <si>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</si>
  <si>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</si>
  <si>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</si>
  <si>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</si>
  <si>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</si>
  <si>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</si>
  <si>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</si>
  <si>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</si>
  <si>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</si>
  <si>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</si>
  <si>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</si>
  <si>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</si>
  <si>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</si>
  <si>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</si>
  <si>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</si>
  <si>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</si>
  <si>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</si>
  <si>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</si>
  <si>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</si>
  <si>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</si>
  <si>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</si>
  <si>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</si>
  <si>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</si>
  <si>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</si>
  <si>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</si>
  <si>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</si>
  <si>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</si>
  <si>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</si>
  <si>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</si>
  <si>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</si>
  <si>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</si>
  <si>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</si>
  <si>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</si>
  <si>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</si>
  <si>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</si>
  <si>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</si>
  <si>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</si>
  <si>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</si>
  <si>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</si>
  <si>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</si>
  <si>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</si>
  <si>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</si>
  <si>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</si>
  <si>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</si>
  <si>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</si>
  <si>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</si>
  <si>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</si>
  <si>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</si>
  <si>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</si>
  <si>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</si>
  <si>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</si>
  <si>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</si>
  <si>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</si>
  <si>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</si>
  <si>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</si>
  <si>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</si>
  <si>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</si>
  <si>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</si>
  <si>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</si>
  <si>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</si>
  <si>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</si>
  <si>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</si>
  <si>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</si>
  <si>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</si>
  <si>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</si>
  <si>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</si>
  <si>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</si>
  <si>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</si>
  <si>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</si>
  <si>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</si>
  <si>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</si>
  <si>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</si>
  <si>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</si>
  <si>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</si>
  <si>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</si>
  <si>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</si>
  <si>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</si>
  <si>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</si>
  <si>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</si>
  <si>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</si>
  <si>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</si>
  <si>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</si>
  <si>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</si>
  <si>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</si>
  <si>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</si>
  <si>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</si>
  <si>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</si>
  <si>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</si>
  <si>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</si>
  <si>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</si>
  <si>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</si>
  <si>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</si>
  <si>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</si>
  <si>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</si>
  <si>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</si>
  <si>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</si>
  <si>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</si>
  <si>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</si>
  <si>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</si>
  <si>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</si>
  <si>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</si>
  <si>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</si>
  <si>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</si>
  <si>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</si>
  <si>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</si>
  <si>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</si>
  <si>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</si>
  <si>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</si>
  <si>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</si>
  <si>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</si>
  <si>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</si>
  <si>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</si>
  <si>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</si>
  <si>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</si>
  <si>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</si>
  <si>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</si>
  <si>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</si>
  <si>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</si>
  <si>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</si>
  <si>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</si>
  <si>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</si>
  <si>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</si>
  <si>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</si>
  <si>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</si>
  <si>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</si>
  <si>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</si>
  <si>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</si>
  <si>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</si>
  <si>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</si>
  <si>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</si>
  <si>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</si>
  <si>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</si>
  <si>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</si>
  <si>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</si>
  <si>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</si>
  <si>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</si>
  <si>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</si>
  <si>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</si>
  <si>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</si>
  <si>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</si>
  <si>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</si>
  <si>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</si>
  <si>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</si>
  <si>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</si>
  <si>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</si>
  <si>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</si>
  <si>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</si>
  <si>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</si>
  <si>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</si>
  <si>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</si>
  <si>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</si>
  <si>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</si>
  <si>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</si>
  <si>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</si>
  <si>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</si>
  <si>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</si>
  <si>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</si>
  <si>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</si>
  <si>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</si>
  <si>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</si>
  <si>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</si>
  <si>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</si>
  <si>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</si>
  <si>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</si>
  <si>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</si>
  <si>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</si>
  <si>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</si>
  <si>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</si>
  <si>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</si>
  <si>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</si>
  <si>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</si>
  <si>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</si>
  <si>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</si>
  <si>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</si>
  <si>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</si>
  <si>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</si>
  <si>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</si>
  <si>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</si>
  <si>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</si>
  <si>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</si>
  <si>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</si>
  <si>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</si>
  <si>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</si>
  <si>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</si>
  <si>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</si>
  <si>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</si>
  <si>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</si>
  <si>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</si>
  <si>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</si>
  <si>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</si>
  <si>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</si>
  <si>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</si>
  <si>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</si>
  <si>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</si>
  <si>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</si>
  <si>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</si>
  <si>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</si>
  <si>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</si>
  <si>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</si>
  <si>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</si>
  <si>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</si>
  <si>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</si>
  <si>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</si>
  <si>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</si>
  <si>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</si>
  <si>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</si>
  <si>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</si>
  <si>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</si>
  <si>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</si>
  <si>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</si>
  <si>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</si>
  <si>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</si>
  <si>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</si>
  <si>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</si>
  <si>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</si>
  <si>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</si>
  <si>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</si>
  <si>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</si>
  <si>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</si>
  <si>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</si>
  <si>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</si>
  <si>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</si>
  <si>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</si>
  <si>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</si>
  <si>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</si>
  <si>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</si>
  <si>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</si>
  <si>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</si>
  <si>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</si>
  <si>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</si>
  <si>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</si>
  <si>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</si>
  <si>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</si>
  <si>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</si>
  <si>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</si>
  <si>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</si>
  <si>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</si>
  <si>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</si>
  <si>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</si>
  <si>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</si>
  <si>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</si>
  <si>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</si>
  <si>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</si>
  <si>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</si>
  <si>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</si>
  <si>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</si>
  <si>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</si>
  <si>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</si>
  <si>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</si>
  <si>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</si>
  <si>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</si>
  <si>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</si>
  <si>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</si>
  <si>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</si>
  <si>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</si>
  <si>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</si>
  <si>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</si>
  <si>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</si>
  <si>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</si>
  <si>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</si>
  <si>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</si>
  <si>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</si>
  <si>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</si>
  <si>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</si>
  <si>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</si>
  <si>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</si>
  <si>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</si>
  <si>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</si>
  <si>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</si>
  <si>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</si>
  <si>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</si>
  <si>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</si>
  <si>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</si>
  <si>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</si>
  <si>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</si>
  <si>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</si>
  <si>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</si>
  <si>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</si>
  <si>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</si>
  <si>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</si>
  <si>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</si>
  <si>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</si>
  <si>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</si>
  <si>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</si>
  <si>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</si>
  <si>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</si>
  <si>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</si>
  <si>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</si>
  <si>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</si>
  <si>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</si>
  <si>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</si>
  <si>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</si>
  <si>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</si>
  <si>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</si>
  <si>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</si>
  <si>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</si>
  <si>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</si>
  <si>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</si>
  <si>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</si>
  <si>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</si>
  <si>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</si>
  <si>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</si>
  <si>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</si>
  <si>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</si>
  <si>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</si>
  <si>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</si>
  <si>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</si>
  <si>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</si>
  <si>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</si>
  <si>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</si>
  <si>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</si>
  <si>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</si>
  <si>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</si>
  <si>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</si>
  <si>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</si>
  <si>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</si>
  <si>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</si>
  <si>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</si>
  <si>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</si>
  <si>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</si>
  <si>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</si>
  <si>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</si>
  <si>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</si>
  <si>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</si>
  <si>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</si>
  <si>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</si>
  <si>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</si>
  <si>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</si>
  <si>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</si>
  <si>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</si>
  <si>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</si>
  <si>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</si>
  <si>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</si>
  <si>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</si>
  <si>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</si>
  <si>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</si>
  <si>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</si>
  <si>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</si>
  <si>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</si>
  <si>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</si>
  <si>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</si>
  <si>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</si>
  <si>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</si>
  <si>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</si>
  <si>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</si>
  <si>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</si>
  <si>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</si>
  <si>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</si>
  <si>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</si>
  <si>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</si>
  <si>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</si>
  <si>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</si>
  <si>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</si>
  <si>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</si>
  <si>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</si>
  <si>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</si>
  <si>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</si>
  <si>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</si>
  <si>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</si>
  <si>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</si>
  <si>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</si>
  <si>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</si>
  <si>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</si>
  <si>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</si>
  <si>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</si>
  <si>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</si>
  <si>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</si>
  <si>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</si>
  <si>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</si>
  <si>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</si>
  <si>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</si>
  <si>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</si>
  <si>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</si>
  <si>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</si>
  <si>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</si>
  <si>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</si>
  <si>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</si>
  <si>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</si>
  <si>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</si>
  <si>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</si>
  <si>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</si>
  <si>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</si>
  <si>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</si>
  <si>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</si>
  <si>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</si>
  <si>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</si>
  <si>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</si>
  <si>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</si>
  <si>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</si>
  <si>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</si>
  <si>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</si>
  <si>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</si>
  <si>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</si>
  <si>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</si>
  <si>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</si>
  <si>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</si>
  <si>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</si>
  <si>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</si>
  <si>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</si>
  <si>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</si>
  <si>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</si>
  <si>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</si>
  <si>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</si>
  <si>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</si>
  <si>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</si>
  <si>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</si>
  <si>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</si>
  <si>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</si>
  <si>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</si>
  <si>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</si>
  <si>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</si>
  <si>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</si>
  <si>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</si>
  <si>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</si>
  <si>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</si>
  <si>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</si>
  <si>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</si>
  <si>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</si>
  <si>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</si>
  <si>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</si>
  <si>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</si>
  <si>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</si>
  <si>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</si>
  <si>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</si>
  <si>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</si>
  <si>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</si>
  <si>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</si>
  <si>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</si>
  <si>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</si>
  <si>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</si>
  <si>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</si>
  <si>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</si>
  <si>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</si>
  <si>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</si>
  <si>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</si>
  <si>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</si>
  <si>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</si>
  <si>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</si>
  <si>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</si>
  <si>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</si>
  <si>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</si>
  <si>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</si>
  <si>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</si>
  <si>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</si>
  <si>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</si>
  <si>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</si>
  <si>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</si>
  <si>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</si>
  <si>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</si>
  <si>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</si>
  <si>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</si>
  <si>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</si>
  <si>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</si>
  <si>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</si>
  <si>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</si>
  <si>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</si>
  <si>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</si>
  <si>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</si>
  <si>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</si>
  <si>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</si>
  <si>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</si>
  <si>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</si>
  <si>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</si>
  <si>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</si>
  <si>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</si>
  <si>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</si>
  <si>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</si>
  <si>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</si>
  <si>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</si>
  <si>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</si>
  <si>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</si>
  <si>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</si>
  <si>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</si>
  <si>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</si>
  <si>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</si>
  <si>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</si>
  <si>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</si>
  <si>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</si>
  <si>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</si>
  <si>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</si>
  <si>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</si>
  <si>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</si>
  <si>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</si>
  <si>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</si>
  <si>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</si>
  <si>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</si>
  <si>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</si>
  <si>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</si>
  <si>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</si>
  <si>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</si>
  <si>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</si>
  <si>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</si>
  <si>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</si>
  <si>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</si>
  <si>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</si>
  <si>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</si>
  <si>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</si>
  <si>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</si>
  <si>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</si>
  <si>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</si>
  <si>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</si>
  <si>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</si>
  <si>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</si>
  <si>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</si>
  <si>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</si>
  <si>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</si>
  <si>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</si>
  <si>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</si>
  <si>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</si>
  <si>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</si>
  <si>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</si>
  <si>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</si>
  <si>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</si>
  <si>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</si>
  <si>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</si>
  <si>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</si>
  <si>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</si>
  <si>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</si>
  <si>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</si>
  <si>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</si>
  <si>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</si>
  <si>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</si>
  <si>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</si>
  <si>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</si>
  <si>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</si>
  <si>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</si>
  <si>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</si>
  <si>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</si>
  <si>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</si>
  <si>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</si>
  <si>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</si>
  <si>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</si>
  <si>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</si>
  <si>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</si>
  <si>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</si>
  <si>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</si>
  <si>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</si>
  <si>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</si>
  <si>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</si>
  <si>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</si>
  <si>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</si>
  <si>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</si>
  <si>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</si>
  <si>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</si>
  <si>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</si>
  <si>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</si>
  <si>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</si>
  <si>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</si>
  <si>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</si>
  <si>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</si>
  <si>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</si>
  <si>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</si>
  <si>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</si>
  <si>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</si>
  <si>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</si>
  <si>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</si>
  <si>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</si>
  <si>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</si>
  <si>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</si>
  <si>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</si>
  <si>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</si>
  <si>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</si>
  <si>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</si>
  <si>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</si>
  <si>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</si>
  <si>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</si>
  <si>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</si>
  <si>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</si>
  <si>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</si>
  <si>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</si>
  <si>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</si>
  <si>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</si>
  <si>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</si>
  <si>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</si>
  <si>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</si>
  <si>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</si>
  <si>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</si>
  <si>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</si>
  <si>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</si>
  <si>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</si>
  <si>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</si>
  <si>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</si>
  <si>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</si>
  <si>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</si>
  <si>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</si>
  <si>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</si>
  <si>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</si>
  <si>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</si>
  <si>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</si>
  <si>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</si>
  <si>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</si>
  <si>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</si>
  <si>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</si>
  <si>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</si>
  <si>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</si>
  <si>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</si>
  <si>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</si>
  <si>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</si>
  <si>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</si>
  <si>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</si>
  <si>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</si>
  <si>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</si>
  <si>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</si>
  <si>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</si>
  <si>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</si>
  <si>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</si>
  <si>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</si>
  <si>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</si>
  <si>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</si>
  <si>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</si>
  <si>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</si>
  <si>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</si>
  <si>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</si>
  <si>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</si>
  <si>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</si>
  <si>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</si>
  <si>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</si>
  <si>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</si>
  <si>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</si>
  <si>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</si>
  <si>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</si>
  <si>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</si>
  <si>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</si>
  <si>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</si>
  <si>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</si>
  <si>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</si>
  <si>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</si>
  <si>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</si>
  <si>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80 MIN</t>
  </si>
  <si>
    <t>PCM-20251126-00000602</t>
  </si>
  <si>
    <t xml:space="preserve">2025-11-26 08:47:47
</t>
  </si>
  <si>
    <t xml:space="preserve"> Restored by PG </t>
  </si>
  <si>
    <t xml:space="preserve"> no pcm </t>
  </si>
  <si>
    <t>riy2075</t>
  </si>
  <si>
    <t xml:space="preserve">2025-11-26 09:09:45
</t>
  </si>
  <si>
    <t>90 min</t>
  </si>
  <si>
    <t>PCM-20251126-00000792</t>
  </si>
  <si>
    <t xml:space="preserve">2025-11-26 10:51:20
</t>
  </si>
  <si>
    <t>120 MIN</t>
  </si>
  <si>
    <t xml:space="preserve"> PCM-20250215-00000830 </t>
  </si>
  <si>
    <t>LTE site still down and  site located in aramco area access issue need special permission</t>
  </si>
  <si>
    <t>PCM-20251126-00000594</t>
  </si>
  <si>
    <t xml:space="preserve">team at site trying to connect pg </t>
  </si>
  <si>
    <t>NO PCM</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</si>
  <si>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</si>
  <si>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</si>
  <si>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</si>
  <si>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</si>
  <si>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</si>
  <si>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</si>
  <si>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</si>
  <si>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</si>
  <si>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</si>
  <si>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PCM-20251126-00000727</t>
  </si>
  <si>
    <t>Emergency</t>
  </si>
  <si>
    <t>EM Team on the way ETA: 10 Mins</t>
  </si>
  <si>
    <t xml:space="preserve">SCECO Blackout team checking one by one </t>
  </si>
  <si>
    <t>PCM-20251126-00000765</t>
  </si>
  <si>
    <t>PCM-20251126-00000613</t>
  </si>
  <si>
    <t xml:space="preserve">team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</si>
</sst>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1" totalsRowShown="0" headerRowDxfId="149" dataDxfId="148" headerRowBorderDxfId="146" tableBorderDxfId="147" totalsRowBorderDxfId="145">
  <autoFilter ref="A1:CJ1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2" totalsRowShown="0" headerRowDxfId="40" dataDxfId="39" headerRowBorderDxfId="37" tableBorderDxfId="38" totalsRowBorderDxfId="36">
  <autoFilter ref="A1:L3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3" dataDxfId="22" headerRowBorderDxfId="20" tableBorderDxfId="21">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324.52876828704029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45987.477194212966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45987.477194212966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45987.477194212966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45987.477194212966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45987.477194212966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45987.477194212966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45987.477194212966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45987.477194212966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45987.477194212966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45987.477194212966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45987.477194212966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45987.477194212966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45987.477194212966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45987.477194212966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45987.477194212966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45987.477194212966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45987.477194212966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45987.477194212966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45987.477194212966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45987.477194212966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45987.477194212966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45987.477194212966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45987.477194212966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45987.477194212966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45987.477194212966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45987.477194212966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45987.477194212966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45987.477194212966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45987.477194212966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45987.477194212966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45987.477194212966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45987.477194212966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45987.477194212966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45987.477194212966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45987.477194212966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45987.477194212966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45987.477194212966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45987.477194212966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45987.477194212966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45987.477194212966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45987.477194212966</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45987.477194212966</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45987.477194212966</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45987.477194212966</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45987.477194212966</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45987.477194212966</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45987.477194212966</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45987.477194212966</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45987.477194212966</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45987.477194212966</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96F9B9DA-A4E7-47FD-B6C1-092D7CC38C30}"/>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1"/>
  <sheetViews>
    <sheetView workbookViewId="0">
      <pane ySplit="1" topLeftCell="A2" activePane="bottomLeft" state="frozen"/>
      <selection pane="bottomLeft" activeCell="K10" sqref="K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162.47735648148227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3.0897754629622796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8.1870370369870216E-2</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6" t="s">
        <v>39110</v>
      </c>
      <c r="B6" s="18" t="str">
        <f>IFERROR(VLOOKUP(D6,DB!A:K,11,0),"")</f>
        <v>R2</v>
      </c>
      <c r="C6" s="18">
        <v>4</v>
      </c>
      <c r="D6" s="18" t="s">
        <v>20823</v>
      </c>
      <c r="E6" s="99" t="s">
        <v>39100</v>
      </c>
      <c r="F6" s="100">
        <v>45987.379467592589</v>
      </c>
      <c r="G6" s="101">
        <f ca="1">IFERROR(NOW()-F6,"-")</f>
        <v>9.772685185453156E-2</v>
      </c>
      <c r="H6" s="145" t="s">
        <v>39111</v>
      </c>
      <c r="I6" s="18" t="str">
        <f>IFERROR(VLOOKUP(D6,DB!A:F,6,0),"")</f>
        <v>SCECO</v>
      </c>
      <c r="J6" s="18" t="str">
        <f>IFERROR(VLOOKUP(D6,DB!A:G,7,0),"")</f>
        <v>Vandalized+Vandalized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39113</v>
      </c>
      <c r="B7" s="18" t="str">
        <f>IFERROR(VLOOKUP(D7,DB!A:K,11,0),"")</f>
        <v>R2</v>
      </c>
      <c r="C7" s="18">
        <v>1</v>
      </c>
      <c r="D7" s="18" t="s">
        <v>39114</v>
      </c>
      <c r="E7" s="99" t="s">
        <v>39021</v>
      </c>
      <c r="F7" s="100"/>
      <c r="G7" s="101">
        <f ca="1">IFERROR(NOW()-F7,"-")</f>
        <v>45987.477194444444</v>
      </c>
      <c r="H7" s="145" t="s">
        <v>39115</v>
      </c>
      <c r="I7" s="18" t="str">
        <f>IFERROR(VLOOKUP(D7,DB!A:F,6,0),"")</f>
        <v>SCECO-Rental-Genset</v>
      </c>
      <c r="J7" s="18" t="str">
        <f>IFERROR(VLOOKUP(D7,DB!A:G,7,0),"")</f>
        <v>In progress</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6" t="s">
        <v>39117</v>
      </c>
      <c r="B8" s="18" t="str">
        <f>IFERROR(VLOOKUP(D8,DB!A:K,11,0),"")</f>
        <v>R2</v>
      </c>
      <c r="C8" s="18">
        <v>1</v>
      </c>
      <c r="D8" s="18" t="s">
        <v>23716</v>
      </c>
      <c r="E8" s="99" t="s">
        <v>39100</v>
      </c>
      <c r="F8" s="100">
        <v>45987.457476851851</v>
      </c>
      <c r="G8" s="101">
        <f ca="1">IFERROR(NOW()-F8,"-")</f>
        <v>1.9717592593224254E-2</v>
      </c>
      <c r="H8" s="145" t="s">
        <v>39118</v>
      </c>
      <c r="I8" s="18" t="str">
        <f>IFERROR(VLOOKUP(D8,DB!A:F,6,0),"")</f>
        <v>SCECO</v>
      </c>
      <c r="J8" s="18" t="str">
        <f>IFERROR(VLOOKUP(D8,DB!A:G,7,0),"")</f>
        <v>Weak+No BB Design</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45987.477194444444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45987.477194444444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45987.477194444444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45987.477194444444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45987.477194444444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45987.477194444444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45987.477194444444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45987.477194444444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45987.477194444444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45987.477194444444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45987.477194444444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45987.477194444444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45987.477194444444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45987.477194444444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45987.477194444444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45987.477194444444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45987.477194444444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45987.477194444444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45987.477194444444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45987.477194444444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45987.477194444444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45987.477194444444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45987.477194444444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45987.477194444444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45987.477194444444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45987.477194444444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45987.477194444444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45987.477194444444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45987.477194444444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45987.477194444444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45987.477194444444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45987.477194444444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45987.477194444444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45987.477194444444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45987.477194444444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45987.477194444444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45987.477194444444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45987.477194444444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45987.477194444444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45987.477194444444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45987.477194444444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45987.477194444444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45987.477194444444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45987.477194444444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45987.477194444444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45987.477194444444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45987.477194444444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45987.477194444444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45987.477194444444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45987.477194444444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45987.477194444444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45987.477194444444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45987.477194444444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45987.477194444444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45987.477194444444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45987.477194444444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45987.477194444444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45987.477194444444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45987.477194444444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45987.477194444444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45987.477194444444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45987.477194444444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45987.477194444444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45987.477194444444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45987.477194444444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45987.477194444444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45987.477194444444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45987.477194444444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45987.477194444444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45987.477194444444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45987.477194444444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45987.477194444444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45987.477194444444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45987.477194444444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45987.477194444444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45987.477194444444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45987.477194444444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45987.477194444444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45987.477194444444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45987.477194444444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45987.477194444444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45987.477194444444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45987.477194444444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45987.477194444444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45987.477194444444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45987.477194444444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45987.477194444444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45987.477194444444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45987.477194444444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45987.477194444444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45987.477194444444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45987.477194444444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45987.477194444444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45987.477194444444</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45987.477194444444</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45987.477194444444</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45987.477194444444</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45987.477194444444</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45987.477194444444</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45987.477194444444</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45987.477194444444</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45987.477194444444</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45987.477194444444</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tabSelected="1"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45987.477194444444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45987.477194444444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45987.477194444444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45987.477194444444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45987.477194444444</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45987.477194444444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45987.477194444444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45987.477194444444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45987.477194444444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45987.477194444444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45987.477194444444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45987.477194444444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45987.477194444444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45987.477194444444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45987.477194444444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45987.477194444444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45987.477194444444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45987.477194444444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45987.477194444444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45987.477194444444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45987.477194444444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45987.477194444444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45987.477194444444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45987.477194444444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45987.477194444444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45987.477194444444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45987.477194444444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45987.477194444444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45987.477194444444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45987.477194444444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45987.477194444444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45987.477194444444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45987.477194444444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45987.477194444444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45987.477194444444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45987.477194444444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45987.477194444444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45987.477194444444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45987.477194444444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45987.477194444444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45987.477194444444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45987.477194444444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45987.477194444444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45987.477194444444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45987.477194444444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45987.477194444444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45987.477194444444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45987.477194444444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45987.477194444444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45987.477194444444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45987.477194444444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45987.477194444444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45987.477194444444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45987.477194444444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45987.477194444444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45987.477194444444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45987.477194444444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45987.477194444444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45987.477194444444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45987.477194444444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45987.477194444444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45987.477194444444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45987.477194444444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45987.477194444444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45987.477194444444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45987.477194444444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45987.477194444444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45987.477194444444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45987.477194444444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45987.477194444444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45987.477194444444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45987.477194444444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45987.477194444444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45987.477194444444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45987.477194444444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45987.477194444444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45987.477194444444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45987.477194444444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45987.477194444444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45987.477194444444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45987.477194444444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45987.477194444444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45987.477194444444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45987.477194444444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45987.477194444444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45987.477194444444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45987.477194444444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45987.477194444444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45987.477194444444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45987.477194444444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45987.477194444444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45987.477194444444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45987.477194444444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45987.477194444444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45987.477194444444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45987.477194444444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45987.477194444444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45987.477194444444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45987.477194444444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45987.477194444444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45987.477194444444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45987.477194444444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45987.477194444444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45987.477194444444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45987.477194444444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45987.477194444444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45987.477194444444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45987.477194444444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45987.477194444444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45987.477194444444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45987.477194444444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45987.477194444444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45987.477194444444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45987.477194444444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45987.477194444444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45987.477194444444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45987.477194444444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45987.477194444444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45987.477194444444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45987.477194444444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45987.477194444444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45987.477194444444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45987.477194444444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45987.477194444444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45987.477194444444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45987.477194444444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45987.477194444444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45987.477194444444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45987.477194444444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45987.477194444444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45987.477194444444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45987.477194444444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45987.477194444444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45987.477194444444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45987.477194444444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45987.477194444444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45987.477194444444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45987.477194444444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45987.477194444444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45987.477194444444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45987.477194444444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45987.477194444444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45987.477194444444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45987.477194444444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45987.477194444444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45987.477194444444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45987.477194444444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45987.477194444444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45987.477194444444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45987.477194444444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45987.477194444444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45987.477194444444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45987.477194444444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45987.477194444444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45987.477194444444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45987.477194444444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45987.477194444444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45987.477194444444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45987.477194444444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45987.477194444444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45987.477194444444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45987.477194444444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45987.477194444444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45987.477194444444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45987.477194444444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45987.477194444444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45987.477194444444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45987.477194444444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45987.477194444444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45987.477194444444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45987.477194444444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45987.477194444444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45987.477194444444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45987.477194444444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45987.477194444444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45987.477194444444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45987.477194444444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45987.477194444444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45987.477194444444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45987.477194444444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45987.477194444444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45987.477194444444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45987.477194444444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45987.477194444444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45987.477194444444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45987.477194444444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45987.477194444444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45987.477194444444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45987.477194444444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45987.477194444444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45987.477194444444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45987.477194444444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45987.477194444444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45987.477194444444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45987.477194444444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45987.477194444444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45987.477194444444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45987.477194444444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45987.477194444444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45987.477194444444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45987.477194444444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45987.477194444444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45987.477194444444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45987.477194444444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45987.477194444444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45987.477194444444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45987.477194444444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45987.477194444444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45987.477194444444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45987.477194444444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45987.477194444444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45987.477194444444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45987.477194444444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45987.477194444444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45987.477194444444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45987.477194444444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45987.477194444444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45987.477194444444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45987.477194444444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45987.477194444444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45987.477194444444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45987.477194444444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45987.477194444444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45987.477194444444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45987.477194444444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45987.477194444444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45987.477194444444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45987.477194444444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45987.477194444444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45987.477194444444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45987.477194444444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45987.477194444444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45987.477194444444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45987.477194444444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45987.477194444444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45987.477194444444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45987.477194444444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45987.477194444444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45987.477194444444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45987.477194444444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45987.477194444444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45987.477194444444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45987.477194444444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45987.477194444444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45987.477194444444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45987.477194444444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45987.477194444444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45987.477194444444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45987.477194444444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45987.477194444444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45987.477194444444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45987.477194444444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45987.477194444444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45987.477194444444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45987.477194444444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45987.477194444444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45987.477194444444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45987.477194444444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45987.477194444444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45987.477194444444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45987.477194444444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45987.477194444444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45987.477194444444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45987.477194444444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45987.477194444444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45987.477194444444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45987.477194444444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45987.477194444444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45987.477194444444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45987.477194444444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45987.477194444444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45987.477194444444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45987.477194444444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45987.477194444444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45987.477194444444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45987.477194444444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45987.477194444444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45987.477194444444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45987.477194444444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45987.477194444444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45987.477194444444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45987.477194444444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45987.477194444444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45987.477194444444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45987.477194444444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45987.477194444444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45987.477194444444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45987.477194444444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45987.477194444444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45987.477194444444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45987.477194444444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45987.477194444444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45987.477194444444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45987.477194444444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45987.477194444444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45987.477194444444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45987.477194444444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45987.477194444444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45987.477194444444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45987.477194444444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45987.477194444444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45987.477194444444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45987.477194444444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45987.477194444444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45987.477194444444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45987.477194444444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45987.477194444444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45987.477194444444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45987.477194444444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45987.477194444444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45987.477194444444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45987.477194444444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45987.477194444444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45987.477194444444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45987.477194444444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45987.477194444444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45987.477194444444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45987.477194444444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45987.477194444444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45987.477194444444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45987.477194444444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45987.477194444444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45987.477194444444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45987.477194444444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45987.477194444444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45987.477194444444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45987.477194444444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45987.477194444444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45987.477194444444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45987.477194444444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45987.477194444444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45987.477194444444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45987.477194444444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45987.477194444444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45987.477194444444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45987.477194444444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45987.477194444444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45987.477194444444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45987.477194444444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45987.477194444444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45987.477194444444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45987.477194444444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45987.477194444444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45987.477194444444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45987.477194444444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45987.477194444444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45987.477194444444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45987.477194444444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45987.477194444444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45987.477194444444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45987.477194444444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45987.477194444444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45987.477194444444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45987.477194444444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45987.477194444444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45987.477194444444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45987.477194444444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45987.477194444444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45987.477194444444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45987.477194444444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45987.477194444444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45987.477194444444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45987.477194444444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45987.477194444444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45987.477194444444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45987.477194444444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45987.477194444444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45987.477194444444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45987.477194444444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45987.477194444444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45987.477194444444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45987.477194444444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45987.477194444444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45987.477194444444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45987.477194444444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45987.477194444444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45987.477194444444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45987.477194444444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45987.477194444444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45987.477194444444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45987.477194444444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45987.477194444444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45987.477194444444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45987.477194444444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45987.477194444444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45987.477194444444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45987.477194444444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45987.477194444444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45987.477194444444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45987.477194444444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45987.477194444444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45987.477194444444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45987.477194444444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45987.477194444444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45987.477194444444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45987.477194444444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45987.477194444444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45987.477194444444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45987.477194444444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45987.477194444444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45987.477194444444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45987.477194444444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45987.477194444444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45987.477194444444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45987.477194444444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45987.477194444444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45987.477194444444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45987.477194444444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45987.477194444444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45987.477194444444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45987.477194444444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45987.477194444444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45987.477194444444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45987.477194444444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45987.477194444444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45987.477194444444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45987.477194444444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45987.477194444444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45987.477194444444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45987.477194444444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45987.477194444444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45987.477194444444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45987.477194444444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45987.477194444444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45987.477194444444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45987.477194444444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45987.477194444444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45987.477194444444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45987.477194444444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45987.477194444444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45987.477194444444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45987.477194444444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45987.477194444444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45987.477194444444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45987.477194444444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45987.477194444444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45987.477194444444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45987.477194444444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45987.477194444444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45987.477194444444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45987.477194444444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45987.477194444444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45987.477194444444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45987.477194444444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45987.477194444444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45987.477194444444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45987.477194444444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45987.477194444444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45987.477194444444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45987.477194444444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45987.477194444444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45987.477194444444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45987.477194444444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45987.477194444444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45987.477194444444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45987.477194444444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45987.477194444444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45987.477194444444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45987.477194444444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45987.477194444444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45987.477194444444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45987.477194444444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45987.477194444444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45987.477194444444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45987.477194444444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45987.477194444444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45987.477194444444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45987.477194444444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45987.477194444444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45987.477194444444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45987.477194444444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45987.477194444444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45987.477194444444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45987.477194444444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45987.477194444444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45987.477194444444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45987.477194444444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45987.477194444444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45987.477194444444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45987.477194444444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45987.477194444444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45987.477194444444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45987.477194444444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45987.477194444444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45987.477194444444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45987.477194444444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45987.477194444444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45987.477194444444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45987.477194444444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45987.477194444444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45987.477194444444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45987.477194444444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45987.477194444444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45987.477194444444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45987.477194444444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45987.477194444444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45987.477194444444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45987.477194444444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45987.477194444444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45987.477194444444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45987.477194444444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45987.477194444444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45987.477194444444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45987.477194444444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45987.477194444444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45987.477194444444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45987.477194444444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45987.477194444444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45987.477194444444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45987.477194444444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45987.477194444444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45987.477194444444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45987.477194444444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45987.477194444444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45987.477194444444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45987.477194444444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45987.477194444444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45987.477194444444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45987.477194444444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45987.477194444444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45987.477194444444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45987.477194444444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45987.477194444444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45987.477194444444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45987.477194444444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45987.477194444444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45987.477194444444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45987.477194444444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45987.477194444444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45987.477194444444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45987.477194444444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45987.477194444444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45987.477194444444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45987.477194444444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45987.477194444444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45987.477194444444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45987.477194444444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45987.477194444444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45987.477194444444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45987.477194444444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45987.477194444444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45987.477194444444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45987.477194444444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45987.477194444444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45987.477194444444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45987.477194444444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45987.477194444444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45987.477194444444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45987.477194444444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45987.477194444444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45987.477194444444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45987.477194444444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45987.477194444444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45987.477194444444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45987.477194444444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45987.477194444444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45987.477194444444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45987.477194444444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45987.477194444444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45987.477194444444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45987.477194444444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45987.477194444444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45987.477194444444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45987.477194444444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45987.477194444444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45987.477194444444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45987.477194444444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45987.477194444444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45987.477194444444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45987.477194444444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45987.477194444444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45987.477194444444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45987.477194444444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45987.477194444444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45987.477194444444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45987.477194444444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45987.477194444444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45987.477194444444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45987.477194444444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45987.477194444444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45987.477194444444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45987.477194444444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45987.477194444444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45987.477194444444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45987.477194444444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45987.477194444444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45987.477194444444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45987.477194444444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45987.477194444444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45987.477194444444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45987.477194444444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45987.477194444444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45987.477194444444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45987.477194444444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45987.477194444444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45987.477194444444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45987.477194444444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45987.477194444444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45987.477194444444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45987.477194444444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45987.477194444444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45987.477194444444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45987.477194444444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45987.477194444444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45987.477194444444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45987.477194444444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45987.477194444444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45987.477194444444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45987.477194444444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45987.477194444444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45987.477194444444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45987.477194444444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45987.477194444444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45987.477194444444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45987.477194444444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45987.477194444444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45987.477194444444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45987.477194444444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45987.477194444444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45987.477194444444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45987.477194444444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45987.477194444444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45987.477194444444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45987.477194444444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45987.477194444444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45987.477194444444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45987.477194444444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45987.477194444444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45987.477194444444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45987.477194444444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45987.477194444444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45987.477194444444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45987.477194444444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45987.477194444444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45987.477194444444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45987.477194444444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45987.477194444444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45987.477194444444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45987.477194444444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45987.477194444444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45987.477194444444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45987.477194444444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45987.477194444444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45987.477194444444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45987.477194444444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45987.477194444444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45987.477194444444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45987.477194444444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45987.477194444444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45987.477194444444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45987.477194444444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45987.477194444444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45987.477194444444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45987.477194444444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45987.477194444444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45987.477194444444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45987.477194444444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45987.477194444444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45987.477194444444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45987.477194444444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45987.477194444444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45987.477194444444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45987.477194444444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45987.477194444444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45987.477194444444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45987.477194444444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45987.477194444444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45987.477194444444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45987.477194444444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45987.477194444444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45987.477194444444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45987.477194444444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45987.477194444444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45987.477194444444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45987.477194444444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45987.477194444444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45987.477194444444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45987.477194444444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45987.477194444444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45987.477194444444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45987.477194444444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45987.477194444444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45987.477194444444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45987.477194444444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45987.477194444444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45987.477194444444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45987.477194444444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45987.477194444444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45987.477194444444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45987.477194444444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45987.477194444444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45987.477194444444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45987.477194444444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45987.477194444444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45987.477194444444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45987.477194444444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45987.477194444444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45987.477194444444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45987.477194444444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45987.477194444444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45987.477194444444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45987.477194444444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45987.477194444444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45987.477194444444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45987.477194444444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45987.477194444444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45987.477194444444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45987.477194444444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45987.477194444444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45987.477194444444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45987.477194444444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45987.477194444444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45987.477194444444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45987.477194444444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45987.477194444444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45987.477194444444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45987.477194444444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45987.477194444444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45987.477194444444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45987.477194444444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45987.477194444444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45987.477194444444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45987.477194444444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45987.477194444444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45987.477194444444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45987.477194444444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45987.477194444444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45987.477194444444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45987.477194444444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45987.477194444444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45987.477194444444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45987.477194444444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45987.477194444444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45987.477194444444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45987.477194444444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45987.477194444444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45987.477194444444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45987.477194444444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45987.477194444444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45987.477194444444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45987.477194444444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45987.477194444444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45987.477194444444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45987.477194444444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45987.477194444444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45987.477194444444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45987.477194444444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45987.477194444444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45987.477194444444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45987.477194444444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45987.477194444444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45987.477194444444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45987.477194444444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45987.477194444444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45987.477194444444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45987.477194444444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45987.477194444444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45987.477194444444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45987.477194444444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45987.477194444444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45987.477194444444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45987.477194444444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45987.477194444444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45987.477194444444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45987.477194444444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45987.477194444444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45987.477194444444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45987.477194444444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45987.477194444444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45987.477194444444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45987.477194444444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45987.477194444444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45987.477194444444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45987.477194444444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45987.477194444444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45987.477194444444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45987.477194444444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45987.477194444444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45987.477194444444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45987.477194444444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45987.477194444444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45987.477194444444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45987.477194444444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45987.477194444444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45987.477194444444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45987.477194444444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45987.477194444444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45987.477194444444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45987.477194444444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45987.477194444444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45987.477194444444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45987.477194444444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45987.477194444444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45987.477194444444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45987.477194444444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45987.477194444444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45987.477194444444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45987.477194444444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45987.477194444444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45987.477194444444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45987.477194444444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45987.477194444444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45987.477194444444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45987.477194444444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45987.477194444444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45987.477194444444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45987.477194444444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45987.477194444444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45987.477194444444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45987.477194444444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45987.477194444444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45987.477194444444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45987.477194444444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45987.477194444444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45987.477194444444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45987.477194444444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45987.477194444444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45987.477194444444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45987.477194444444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45987.477194444444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45987.477194444444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45987.477194444444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45987.477194444444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45987.477194444444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45987.477194444444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45987.477194444444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45987.477194444444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45987.477194444444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45987.477194444444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45987.477194444444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45987.477194444444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45987.477194444444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45987.477194444444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45987.477194444444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45987.477194444444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45987.477194444444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45987.477194444444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45987.477194444444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45987.477194444444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45987.477194444444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45987.477194444444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45987.477194444444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45987.477194444444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45987.477194444444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45987.477194444444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45987.477194444444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45987.477194444444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45987.477194444444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45987.477194444444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45987.477194444444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45987.477194444444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45987.477194444444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45987.477194444444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45987.477194444444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45987.477194444444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45987.477194444444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45987.477194444444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45987.477194444444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45987.477194444444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45987.477194444444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45987.477194444444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45987.477194444444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45987.477194444444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45987.477194444444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45987.477194444444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45987.477194444444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45987.477194444444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45987.477194444444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45987.477194444444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45987.477194444444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45987.477194444444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45987.477194444444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45987.477194444444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45987.477194444444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45987.477194444444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45987.477194444444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45987.477194444444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45987.477194444444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45987.477194444444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45987.477194444444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45987.477194444444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45987.477194444444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45987.477194444444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45987.477194444444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45987.477194444444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45987.477194444444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45987.477194444444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45987.477194444444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45987.477194444444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45987.477194444444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45987.477194444444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45987.477194444444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45987.477194444444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45987.477194444444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45987.477194444444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45987.477194444444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45987.477194444444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45987.477194444444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45987.477194444444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45987.477194444444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45987.477194444444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45987.477194444444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45987.477194444444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45987.477194444444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45987.477194444444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45987.477194444444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45987.477194444444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45987.477194444444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45987.477194444444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45987.477194444444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45987.477194444444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45987.477194444444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45987.477194444444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45987.477194444444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45987.477194444444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45987.477194444444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45987.477194444444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45987.477194444444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45987.477194444444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45987.477194444444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45987.477194444444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45987.477194444444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45987.477194444444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45987.477194444444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45987.477194444444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45987.477194444444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45987.477194444444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45987.477194444444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45987.477194444444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45987.477194444444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45987.477194444444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45987.477194444444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45987.477194444444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45987.477194444444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45987.477194444444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45987.477194444444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45987.477194444444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45987.477194444444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45987.477194444444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45987.477194444444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45987.477194444444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45987.477194444444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45987.477194444444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45987.477194444444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45987.477194444444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45987.477194444444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45987.477194444444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45987.477194444444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45987.477194444444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45987.477194444444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45987.477194444444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45987.477194444444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45987.477194444444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45987.477194444444</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45987.477194444444</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2"/>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39120</v>
      </c>
      <c r="B2" s="88" t="str">
        <f>IFERROR(VLOOKUP(D2,DB!A:K,11,0),"")</f>
        <v>R4</v>
      </c>
      <c r="C2" s="90">
        <v>1</v>
      </c>
      <c r="D2" s="88" t="s">
        <v>35092</v>
      </c>
      <c r="E2" s="91" t="s">
        <v>39021</v>
      </c>
      <c r="F2" s="92">
        <v>45703.480717592596</v>
      </c>
      <c r="G2" s="93">
        <f ca="1">IFERROR(NOW()-F2,"")</f>
        <v>283.99647685184755</v>
      </c>
      <c r="H2" s="92">
        <v>45703.474768518521</v>
      </c>
      <c r="I2" s="92" t="str">
        <f>IFERROR(VLOOKUP(D2,DB!A:F,6,0),"")</f>
        <v>SCECO</v>
      </c>
      <c r="J2" s="92" t="str">
        <f>IFERROR(VLOOKUP(D2,DB!A:G,7,0),"")</f>
        <v>Dead</v>
      </c>
      <c r="K2" s="94" t="s">
        <v>39121</v>
      </c>
      <c r="L2" s="88" t="str">
        <f>IFERROR(VLOOKUP(D2,DB!A:I,9,0),"")</f>
        <v>Latis</v>
      </c>
    </row>
    <row r="3" spans="1:16" ht="15" customHeight="1">
      <c r="A3" s="110" t="s">
        <v>39122</v>
      </c>
      <c r="B3" s="110" t="str">
        <f>IFERROR(VLOOKUP(D3,DB!A:K,11,0),"")</f>
        <v>R4</v>
      </c>
      <c r="C3" s="90">
        <v>2</v>
      </c>
      <c r="D3" s="88" t="s">
        <v>35248</v>
      </c>
      <c r="E3" s="91" t="s">
        <v>39021</v>
      </c>
      <c r="F3" s="92">
        <v>45987.375694444447</v>
      </c>
      <c r="G3" s="93">
        <f t="shared" ref="G3:G40" ca="1" si="0">IFERROR(NOW()-F3,"")</f>
        <v>0.10149999999703141</v>
      </c>
      <c r="H3" s="92">
        <v>45987.321597222224</v>
      </c>
      <c r="I3" s="110" t="str">
        <f>IFERROR(VLOOKUP(D3,DB!A:F,6,0),"")</f>
        <v>SCECO</v>
      </c>
      <c r="J3" s="110" t="str">
        <f>IFERROR(VLOOKUP(D3,DB!A:G,7,0),"")</f>
        <v>Weak</v>
      </c>
      <c r="K3" s="94" t="s">
        <v>39123</v>
      </c>
      <c r="L3" s="88" t="str">
        <f>IFERROR(VLOOKUP(D3,DB!A:I,9,0),"")</f>
        <v>Latis</v>
      </c>
    </row>
    <row r="4" spans="1:16" ht="15" customHeight="1">
      <c r="A4" s="110" t="s">
        <v>39124</v>
      </c>
      <c r="B4" s="110" t="str">
        <f>IFERROR(VLOOKUP(D4,DB!A:K,11,0),"")</f>
        <v>R4</v>
      </c>
      <c r="C4" s="90">
        <v>1</v>
      </c>
      <c r="D4" s="88" t="s">
        <v>38662</v>
      </c>
      <c r="E4" s="91" t="s">
        <v>39021</v>
      </c>
      <c r="F4" s="92"/>
      <c r="G4" s="93">
        <f t="shared" ca="1" si="0"/>
        <v>45987.477194444444</v>
      </c>
      <c r="H4" s="92">
        <v>45987.373495370368</v>
      </c>
      <c r="I4" s="110" t="str">
        <f>IFERROR(VLOOKUP(D4,DB!A:F,6,0),"")</f>
        <v>SCECO</v>
      </c>
      <c r="J4" s="110" t="str">
        <f>IFERROR(VLOOKUP(D4,DB!A:G,7,0),"")</f>
        <v>No BB Shifted</v>
      </c>
      <c r="K4" s="94" t="s">
        <v>39125</v>
      </c>
      <c r="L4" s="88" t="str">
        <f>IFERROR(VLOOKUP(D4,DB!A:I,9,0),"")</f>
        <v>Latis</v>
      </c>
    </row>
    <row r="5" spans="1:16" ht="15" customHeight="1">
      <c r="A5" s="110"/>
      <c r="B5" s="110" t="str">
        <f>IFERROR(VLOOKUP(D5,DB!A:K,11,0),"")</f>
        <v/>
      </c>
      <c r="C5" s="90"/>
      <c r="D5" s="88"/>
      <c r="E5" s="91"/>
      <c r="F5" s="92"/>
      <c r="G5" s="93">
        <f t="shared" ca="1" si="0"/>
        <v>45987.477194444444</v>
      </c>
      <c r="H5" s="92"/>
      <c r="I5" s="110" t="str">
        <f>IFERROR(VLOOKUP(D5,DB!A:F,6,0),"")</f>
        <v/>
      </c>
      <c r="J5" s="110" t="str">
        <f>IFERROR(VLOOKUP(D5,DB!A:G,7,0),"")</f>
        <v/>
      </c>
      <c r="K5" s="94"/>
      <c r="L5" s="88" t="str">
        <f>IFERROR(VLOOKUP(D5,DB!A:I,9,0),"")</f>
        <v/>
      </c>
    </row>
    <row r="6" spans="1:16" ht="15" customHeight="1">
      <c r="A6" s="110"/>
      <c r="B6" s="110" t="str">
        <f>IFERROR(VLOOKUP(D7,DB!A:K,11,0),"")</f>
        <v/>
      </c>
      <c r="C6" s="90"/>
      <c r="D6" s="147"/>
      <c r="E6" s="91"/>
      <c r="F6" s="92"/>
      <c r="G6" s="93">
        <f t="shared" ca="1" si="0"/>
        <v>45987.477194444444</v>
      </c>
      <c r="H6" s="92"/>
      <c r="I6" s="110" t="str">
        <f>IFERROR(VLOOKUP(D7,DB!A:F,6,0),"")</f>
        <v/>
      </c>
      <c r="J6" s="110" t="str">
        <f>IFERROR(VLOOKUP(D7,DB!A:G,7,0),"")</f>
        <v/>
      </c>
      <c r="K6" s="94"/>
      <c r="L6" s="88" t="str">
        <f>IFERROR(VLOOKUP(D7,DB!A:I,9,0),"")</f>
        <v/>
      </c>
    </row>
    <row r="7" spans="1:16" ht="15" customHeight="1">
      <c r="A7" s="110"/>
      <c r="B7" s="110" t="str">
        <f>IFERROR(VLOOKUP(#REF!,DB!A:K,11,0),"")</f>
        <v/>
      </c>
      <c r="C7" s="90"/>
      <c r="D7" s="88"/>
      <c r="E7" s="91"/>
      <c r="F7" s="92"/>
      <c r="G7" s="93">
        <f t="shared" ca="1" si="0"/>
        <v>45987.477194444444</v>
      </c>
      <c r="H7" s="92"/>
      <c r="I7" s="110" t="str">
        <f>IFERROR(VLOOKUP(#REF!,DB!A:F,6,0),"")</f>
        <v/>
      </c>
      <c r="J7" s="110" t="str">
        <f>IFERROR(VLOOKUP(#REF!,DB!A:G,7,0),"")</f>
        <v/>
      </c>
      <c r="K7" s="94"/>
      <c r="L7" s="88" t="str">
        <f>IFERROR(VLOOKUP(#REF!,DB!A:I,9,0),"")</f>
        <v/>
      </c>
    </row>
    <row r="8" spans="1:16" ht="15" customHeight="1">
      <c r="A8" s="110"/>
      <c r="B8" s="110" t="str">
        <f>IFERROR(VLOOKUP(D8,DB!A:K,11,0),"")</f>
        <v/>
      </c>
      <c r="C8" s="90"/>
      <c r="D8" s="88"/>
      <c r="E8" s="91"/>
      <c r="F8" s="92"/>
      <c r="G8" s="93">
        <f t="shared" ca="1" si="0"/>
        <v>45987.477194444444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45987.477194444444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45987.477194444444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45987.477194444444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45987.477194444444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45987.477194444444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45987.477194444444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45987.477194444444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45987.477194444444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45987.477194444444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45987.477194444444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45987.477194444444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45987.477194444444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45987.477194444444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45987.477194444444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45987.477194444444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45987.477194444444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45987.477194444444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45987.477194444444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45987.477194444444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45987.477194444444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45987.477194444444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45987.477194444444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45987.477194444444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45987.477194444444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45987.477194444444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45987.477194444444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45987.477194444444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45987.477194444444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45987.477194444444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45987.477194444444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45987.477194444444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45987.477194444444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45987.477194444444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45987.477194444444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45987.477194444444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45987.477194444444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45987.477194444444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45987.477194444444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45987.477194444444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45987.477194444444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45987.477194444444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45987.477194444444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45987.477194444444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45987.477194444444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45987.477194444444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45987.477194444444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45987.477194444444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45987.477194444444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45987.477194444444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45987.477194444444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45987.477194444444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45987.477194444444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45987.477194444444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45987.477194444444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45987.477194444444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45987.477194444444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45987.477194444444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45987.477194444444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45987.477194444444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45987.477194444444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45987.477194444444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45987.477194444444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45987.477194444444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45987.477194444444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45987.477194444444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45987.477194444444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45987.477194444444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45987.477194444444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45987.477194444444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45987.477194444444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45987.477194444444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45987.477194444444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45987.477194444444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45987.477194444444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45987.477194444444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45987.477194444444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45987.477194444444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45987.477194444444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45987.477194444444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45987.477194444444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45987.477194444444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45987.477194444444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45987.477194444444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45987.477194444444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45987.477194444444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45987.477194444444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45987.477194444444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45987.477194444444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45987.477194444444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45987.477194444444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45987.477194444444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45987.477194444444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45987.477194444444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45987.477194444444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45987.477194444444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45987.477194444444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45987.477194444444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45987.477194444444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45987.477194444444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45987.477194444444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45987.477194444444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45987.477194444444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45987.477194444444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45987.477194444444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45987.477194444444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45987.477194444444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45987.477194444444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45987.477194444444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45987.477194444444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45987.477194444444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45987.477194444444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45987.477194444444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45987.477194444444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45987.477194444444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45987.477194444444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45987.477194444444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45987.477194444444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45987.477194444444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45987.477194444444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45987.477194444444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45987.477194444444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45987.477194444444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45987.477194444444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45987.477194444444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45987.477194444444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45987.477194444444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45987.477194444444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45987.477194444444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45987.477194444444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45987.477194444444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45987.477194444444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45987.477194444444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45987.477194444444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45987.477194444444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45987.477194444444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45987.477194444444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45987.477194444444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45987.477194444444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45987.477194444444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45987.477194444444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45987.477194444444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45987.477194444444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45987.477194444444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45987.477194444444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45987.477194444444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45987.477194444444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45987.477194444444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45987.477194444444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45987.477194444444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45987.477194444444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45987.477194444444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45987.477194444444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45987.477194444444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45987.477194444444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45987.477194444444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45987.477194444444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45987.477194444444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45987.477194444444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45987.477194444444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45987.477194444444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45987.477194444444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45987.477194444444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45987.477194444444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45987.477194444444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45987.477194444444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45987.477194444444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45987.477194444444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45987.477194444444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45987.477194444444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45987.477194444444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45987.477194444444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45987.477194444444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45987.477194444444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45987.477194444444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45987.477194444444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45987.477194444444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45987.477194444444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45987.477194444444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45987.477194444444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45987.477194444444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45987.477194444444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45987.477194444444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45987.477194444444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45987.477194444444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45987.477194444444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45987.477194444444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45987.477194444444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45987.477194444444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45987.477194444444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45987.477194444444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45987.477194444444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45987.477194444444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45987.477194444444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45987.477194444444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45987.477194444444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45987.477194444444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45987.477194444444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45987.477194444444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45987.477194444444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45987.477194444444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45987.477194444444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45987.477194444444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45987.477194444444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45987.477194444444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45987.477194444444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45987.477194444444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45987.477194444444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45987.477194444444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45987.477194444444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45987.477194444444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45987.477194444444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45987.477194444444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45987.477194444444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45987.477194444444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45987.477194444444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45987.477194444444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45987.477194444444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45987.477194444444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45987.477194444444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45987.477194444444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45987.477194444444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45987.477194444444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45987.477194444444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45987.477194444444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96" ca="1" si="4">IFERROR(NOW()-F233,"")</f>
        <v>45987.477194444444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45987.477194444444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45987.477194444444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45987.477194444444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45987.477194444444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45987.477194444444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45987.477194444444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45987.477194444444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45987.477194444444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45987.477194444444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45987.477194444444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45987.477194444444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45987.477194444444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45987.477194444444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45987.477194444444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45987.477194444444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45987.477194444444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45987.477194444444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45987.477194444444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45987.477194444444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45987.477194444444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45987.477194444444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45987.477194444444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45987.477194444444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45987.477194444444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45987.477194444444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45987.477194444444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45987.477194444444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45987.477194444444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45987.477194444444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45987.477194444444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45987.477194444444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45987.477194444444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45987.477194444444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45987.477194444444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45987.477194444444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45987.477194444444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45987.477194444444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45987.477194444444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45987.477194444444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45987.477194444444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45987.477194444444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45987.477194444444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45987.477194444444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45987.477194444444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45987.477194444444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45987.477194444444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45987.477194444444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45987.477194444444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45987.477194444444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45987.477194444444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45987.477194444444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45987.477194444444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45987.477194444444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45987.477194444444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45987.477194444444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45987.477194444444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45987.477194444444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45987.477194444444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45987.477194444444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45987.477194444444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45987.477194444444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45987.477194444444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45987.477194444444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ref="G297:G342" ca="1" si="5">IFERROR(NOW()-F297,"")</f>
        <v>45987.477194444444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45987.477194444444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45987.477194444444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45987.477194444444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45987.477194444444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45987.477194444444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45987.477194444444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45987.477194444444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45987.477194444444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45987.477194444444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45987.477194444444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45987.477194444444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45987.477194444444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45987.477194444444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45987.477194444444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45987.477194444444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45987.477194444444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45987.477194444444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45987.477194444444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45987.477194444444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45987.477194444444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45987.477194444444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45987.477194444444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45987.477194444444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45987.477194444444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45987.477194444444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45987.477194444444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45987.477194444444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45987.477194444444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45987.477194444444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45987.477194444444</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45987.477194444444</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45987.477194444444</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45987.477194444444</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45987.477194444444</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45987.477194444444</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45987.477194444444</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45987.477194444444</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45987.477194444444</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45987.477194444444</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45987.477194444444</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45987.477194444444</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45987.477194444444</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45987.477194444444</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45987.477194444444</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45987.477194444444</v>
      </c>
      <c r="H342" s="92"/>
      <c r="I342" s="110" t="str">
        <f>IFERROR(VLOOKUP(D342,DB!A:F,6,0),"")</f>
        <v/>
      </c>
      <c r="J342" s="110" t="str">
        <f>IFERROR(VLOOKUP(D342,DB!A:G,7,0),"")</f>
        <v/>
      </c>
      <c r="K342" s="94"/>
      <c r="L342" s="88" t="str">
        <f>IFERROR(VLOOKUP(D342,DB!A:I,9,0),"")</f>
        <v/>
      </c>
    </row>
  </sheetData>
  <dataValidations count="2">
    <dataValidation allowBlank="1" showInputMessage="1" showErrorMessage="1" sqref="E1" xr:uid="{A4F81451-56CC-4543-9497-104C4E44EE4B}"/>
    <dataValidation type="list" allowBlank="1" showInputMessage="1" showErrorMessage="1" sqref="E2:E3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D7" sqref="D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39126</v>
      </c>
      <c r="B2" s="37" t="str">
        <f>IFERROR(VLOOKUP(D2,DB!A:K,11,0),"")</f>
        <v>R5</v>
      </c>
      <c r="C2" s="37">
        <v>3</v>
      </c>
      <c r="D2" s="103" t="s">
        <v>36011</v>
      </c>
      <c r="E2" s="37" t="s">
        <v>39021</v>
      </c>
      <c r="F2" s="38">
        <v>45891.832060185188</v>
      </c>
      <c r="G2" s="105">
        <f ca="1">IFERROR(NOW()-F2,"")</f>
        <v>95.645134259255428</v>
      </c>
      <c r="H2" s="38">
        <v>45891.790393518517</v>
      </c>
      <c r="I2" s="37" t="str">
        <f>IFERROR(VLOOKUP(D2,DB!A:F,6,0),"")</f>
        <v>Generator-SG</v>
      </c>
      <c r="J2" s="37" t="str">
        <f>IFERROR(VLOOKUP(D2,DB!A:G,7,0),"")</f>
        <v>Vandalized</v>
      </c>
      <c r="K2" s="37" t="s">
        <v>39127</v>
      </c>
      <c r="L2" s="37" t="str">
        <f>IFERROR(VLOOKUP(D2,DB!A:I,9,0),"")</f>
        <v>Latis</v>
      </c>
      <c r="M2" s="102"/>
    </row>
    <row r="3" spans="1:13" s="39" customFormat="1" ht="30.75">
      <c r="A3" s="37" t="s">
        <v>39128</v>
      </c>
      <c r="B3" s="37" t="str">
        <f>IFERROR(VLOOKUP(D3,DB!A:K,11,0),"")</f>
        <v>R5</v>
      </c>
      <c r="C3" s="37">
        <v>1</v>
      </c>
      <c r="D3" s="37" t="s">
        <v>33268</v>
      </c>
      <c r="E3" s="37" t="s">
        <v>39100</v>
      </c>
      <c r="F3" s="38">
        <v>45926.188877314817</v>
      </c>
      <c r="G3" s="105">
        <f t="shared" ref="G3" ca="1" si="0">IFERROR(NOW()-F3,"")</f>
        <v>61.288317129627103</v>
      </c>
      <c r="H3" s="38">
        <v>45926.158159722225</v>
      </c>
      <c r="I3" s="37" t="str">
        <f>IFERROR(VLOOKUP(D3,DB!A:F,6,0),"")</f>
        <v>SCECO</v>
      </c>
      <c r="J3" s="37" t="str">
        <f>IFERROR(VLOOKUP(D3,DB!A:G,7,0),"")</f>
        <v>Good</v>
      </c>
      <c r="K3" s="37" t="s">
        <v>39129</v>
      </c>
      <c r="L3" s="37" t="str">
        <f>IFERROR(VLOOKUP(D3,DB!A:I,9,0),"")</f>
        <v>Latis</v>
      </c>
      <c r="M3" s="102"/>
    </row>
    <row r="4" spans="1:13" s="39" customFormat="1" ht="48" customHeight="1">
      <c r="A4" s="106" t="s">
        <v>39130</v>
      </c>
      <c r="B4" s="106" t="str">
        <f>IFERROR(VLOOKUP(D4,DB!A:K,11,0),"")</f>
        <v>R5</v>
      </c>
      <c r="C4" s="106">
        <v>1</v>
      </c>
      <c r="D4" s="106" t="s">
        <v>34758</v>
      </c>
      <c r="E4" s="106" t="s">
        <v>39100</v>
      </c>
      <c r="F4" s="107">
        <v>45948.661111111112</v>
      </c>
      <c r="G4" s="108">
        <f t="shared" ref="G4" ca="1" si="1">IFERROR(NOW()-F4,"")</f>
        <v>38.816083333331335</v>
      </c>
      <c r="H4" s="107">
        <v>45948.661111111112</v>
      </c>
      <c r="I4" s="106" t="str">
        <f>IFERROR(VLOOKUP(D4,DB!A:F,6,0),"")</f>
        <v>SCECO</v>
      </c>
      <c r="J4" s="106" t="str">
        <f>IFERROR(VLOOKUP(D4,DB!A:G,7,0),"")</f>
        <v>Dead</v>
      </c>
      <c r="K4" s="106" t="s">
        <v>39131</v>
      </c>
      <c r="L4" s="106" t="str">
        <f>IFERROR(VLOOKUP(D4,DB!A:I,9,0),"")</f>
        <v>Latis</v>
      </c>
    </row>
    <row r="5" spans="1:13" s="39" customFormat="1" ht="30.75">
      <c r="A5" s="106" t="s">
        <v>39132</v>
      </c>
      <c r="B5" s="106" t="str">
        <f>IFERROR(VLOOKUP(D5,DB!A:K,11,0),"")</f>
        <v>R5</v>
      </c>
      <c r="C5" s="106">
        <v>1</v>
      </c>
      <c r="D5" s="106" t="s">
        <v>36518</v>
      </c>
      <c r="E5" s="106" t="s">
        <v>39021</v>
      </c>
      <c r="F5" s="119">
        <v>45981.373298611114</v>
      </c>
      <c r="G5" s="108">
        <f ca="1">IFERROR(NOW()-F5,"")</f>
        <v>6.1038958333301707</v>
      </c>
      <c r="H5" s="119">
        <v>45981.360798611109</v>
      </c>
      <c r="I5" s="106" t="str">
        <f>IFERROR(VLOOKUP(D5,DB!A:F,6,0),"")</f>
        <v>SCECO</v>
      </c>
      <c r="J5" s="106" t="str">
        <f>IFERROR(VLOOKUP(D5,DB!A:G,7,0),"")</f>
        <v>Dead</v>
      </c>
      <c r="K5" s="106" t="s">
        <v>39133</v>
      </c>
      <c r="L5" s="106" t="str">
        <f>IFERROR(VLOOKUP(D5,DB!A:I,9,0),"")</f>
        <v>Latis</v>
      </c>
    </row>
    <row r="6" spans="1:13" s="39" customFormat="1">
      <c r="A6" s="103" t="s">
        <v>39134</v>
      </c>
      <c r="B6" s="37" t="str">
        <f>IFERROR(VLOOKUP(D6,DB!A:K,11,0),"")</f>
        <v>R5</v>
      </c>
      <c r="C6" s="37">
        <v>2</v>
      </c>
      <c r="D6" s="37" t="s">
        <v>38123</v>
      </c>
      <c r="E6" s="37" t="s">
        <v>39135</v>
      </c>
      <c r="F6" s="38">
        <v>45987.429328703707</v>
      </c>
      <c r="G6" s="108">
        <f ca="1">IFERROR(NOW()-F6,"")</f>
        <v>4.7865740736597218E-2</v>
      </c>
      <c r="H6" s="38">
        <v>45987.39738425926</v>
      </c>
      <c r="I6" s="37" t="str">
        <f>IFERROR(VLOOKUP(D6,DB!A:F,6,0),"")</f>
        <v>SCECO</v>
      </c>
      <c r="J6" s="37" t="str">
        <f>IFERROR(VLOOKUP(D6,DB!A:G,7,0),"")</f>
        <v>Haj Removal</v>
      </c>
      <c r="K6" s="37" t="s">
        <v>39136</v>
      </c>
      <c r="L6" s="37" t="str">
        <f>IFERROR(VLOOKUP(D6,DB!A:I,9,0),"")</f>
        <v>Latis</v>
      </c>
    </row>
    <row r="7" spans="1:13" s="39" customFormat="1">
      <c r="A7" s="37" t="s">
        <v>39134</v>
      </c>
      <c r="B7" s="37" t="str">
        <f>IFERROR(VLOOKUP(D7,DB!A:K,11,0),"")</f>
        <v>R5</v>
      </c>
      <c r="C7" s="37">
        <v>1</v>
      </c>
      <c r="D7" s="103" t="s">
        <v>38237</v>
      </c>
      <c r="E7" s="37" t="s">
        <v>39135</v>
      </c>
      <c r="F7" s="38">
        <v>45987.429328703707</v>
      </c>
      <c r="G7" s="108">
        <f ca="1">IFERROR(NOW()-F7,"")</f>
        <v>4.7865740736597218E-2</v>
      </c>
      <c r="H7" s="38">
        <v>45987.39738425926</v>
      </c>
      <c r="I7" s="37" t="str">
        <f>IFERROR(VLOOKUP(D7,DB!A:F,6,0),"")</f>
        <v>SCECO</v>
      </c>
      <c r="J7" s="37" t="str">
        <f>IFERROR(VLOOKUP(D7,DB!A:G,7,0),"")</f>
        <v>Haj Removal</v>
      </c>
      <c r="K7" s="37" t="s">
        <v>39137</v>
      </c>
      <c r="L7" s="37" t="str">
        <f>IFERROR(VLOOKUP(D7,DB!A:I,9,0),"")</f>
        <v>Latis</v>
      </c>
    </row>
    <row r="8" spans="1:13" s="39" customFormat="1">
      <c r="A8" s="37" t="s">
        <v>39134</v>
      </c>
      <c r="B8" s="37" t="str">
        <f>IFERROR(VLOOKUP(D8,DB!A:K,11,0),"")</f>
        <v>R5</v>
      </c>
      <c r="C8" s="37">
        <v>1</v>
      </c>
      <c r="D8" s="103" t="s">
        <v>38225</v>
      </c>
      <c r="E8" s="37" t="s">
        <v>39135</v>
      </c>
      <c r="F8" s="38">
        <v>45987.429328703707</v>
      </c>
      <c r="G8" s="108">
        <f ca="1">IFERROR(NOW()-F8,"")</f>
        <v>4.7865740736597218E-2</v>
      </c>
      <c r="H8" s="38">
        <v>45987.39738425926</v>
      </c>
      <c r="I8" s="37" t="str">
        <f>IFERROR(VLOOKUP(D8,DB!A:F,6,0),"")</f>
        <v>SCECO</v>
      </c>
      <c r="J8" s="37" t="str">
        <f>IFERROR(VLOOKUP(D8,DB!A:G,7,0),"")</f>
        <v>Haj Removal</v>
      </c>
      <c r="K8" s="37" t="s">
        <v>39137</v>
      </c>
      <c r="L8" s="37" t="str">
        <f>IFERROR(VLOOKUP(D8,DB!A:I,9,0),"")</f>
        <v>Latis</v>
      </c>
    </row>
    <row r="9" spans="1:13" s="39" customFormat="1">
      <c r="A9" s="37" t="s">
        <v>39138</v>
      </c>
      <c r="B9" s="37" t="str">
        <f>IFERROR(VLOOKUP(D9,DB!A:K,11,0),"")</f>
        <v>R5</v>
      </c>
      <c r="C9" s="37">
        <v>1</v>
      </c>
      <c r="D9" s="37" t="s">
        <v>38278</v>
      </c>
      <c r="E9" s="37" t="s">
        <v>39021</v>
      </c>
      <c r="F9" s="38">
        <v>45987.448657407411</v>
      </c>
      <c r="G9" s="108">
        <f ca="1">IFERROR(NOW()-F9,"")</f>
        <v>2.853703703294741E-2</v>
      </c>
      <c r="H9" s="38">
        <v>45987.443101851852</v>
      </c>
      <c r="I9" s="37" t="str">
        <f>IFERROR(VLOOKUP(D9,DB!A:F,6,0),"")</f>
        <v>SCECO</v>
      </c>
      <c r="J9" s="37" t="str">
        <f>IFERROR(VLOOKUP(D9,DB!A:G,7,0),"")</f>
        <v>Haj Removal</v>
      </c>
      <c r="K9" s="37" t="s">
        <v>39137</v>
      </c>
      <c r="L9" s="37" t="str">
        <f>IFERROR(VLOOKUP(D9,DB!A:I,9,0),"")</f>
        <v>Latis</v>
      </c>
    </row>
    <row r="10" spans="1:13" s="39" customFormat="1">
      <c r="A10" s="37"/>
      <c r="B10" s="37" t="str">
        <f>IFERROR(VLOOKUP(D10,DB!A:K,11,0),"")</f>
        <v/>
      </c>
      <c r="C10" s="37"/>
      <c r="D10" s="37"/>
      <c r="E10" s="37"/>
      <c r="F10" s="38"/>
      <c r="G10" s="108">
        <f ca="1">IFERROR(NOW()-F10,"")</f>
        <v>45987.477194444444</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45987.477194444444</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45987.477194444444</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45987.477194444444</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45987.477194444444</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45987.477194444444</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45987.477194444444</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45987.477194444444</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45987.477194444444</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45987.477194444444</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45987.477194444444</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45987.477194444444</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45987.477194444444</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45987.477194444444</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45987.477194444444</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45987.477194444444</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45987.477194444444</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45987.477194444444</v>
      </c>
      <c r="H27" s="38"/>
      <c r="I27" s="37" t="str">
        <f>IFERROR(VLOOKUP(D27,DB!A:F,6,0),"")</f>
        <v/>
      </c>
      <c r="J27" s="37" t="str">
        <f>IFERROR(VLOOKUP(D27,DB!A:G,7,0),"")</f>
        <v/>
      </c>
      <c r="K27" s="37"/>
      <c r="L27" s="37" t="str">
        <f>IFERROR(VLOOKUP(D27,DB!A:I,9,0),"")</f>
        <v/>
      </c>
    </row>
    <row r="28" spans="1:12" s="39" customFormat="1">
      <c r="A28" s="106"/>
      <c r="B28" s="106"/>
      <c r="C28" s="106"/>
      <c r="D28" s="106"/>
      <c r="E28" s="106"/>
      <c r="F28" s="106"/>
      <c r="G28" s="106"/>
      <c r="H28" s="106"/>
      <c r="I28" s="106"/>
      <c r="J28" s="106"/>
      <c r="K28" s="106"/>
      <c r="L28" s="106"/>
    </row>
    <row r="29" spans="1:12" s="39" customFormat="1">
      <c r="A29" s="106"/>
      <c r="B29" s="106"/>
      <c r="C29" s="106"/>
      <c r="D29" s="106"/>
      <c r="E29" s="106"/>
      <c r="F29" s="106"/>
      <c r="G29" s="106"/>
      <c r="H29" s="106"/>
      <c r="I29" s="106"/>
      <c r="J29" s="106"/>
      <c r="K29" s="106"/>
      <c r="L29" s="106"/>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c r="A37" s="142"/>
      <c r="B37" s="142"/>
      <c r="C37" s="142"/>
      <c r="D37" s="142"/>
      <c r="E37" s="142"/>
      <c r="F37" s="142"/>
      <c r="G37" s="142"/>
      <c r="H37" s="142"/>
      <c r="I37" s="142"/>
      <c r="J37" s="142"/>
      <c r="K37" s="142"/>
      <c r="L37" s="142"/>
    </row>
    <row r="38" spans="1:12">
      <c r="A38" s="142"/>
      <c r="B38" s="142"/>
      <c r="C38" s="142"/>
      <c r="D38" s="142"/>
      <c r="E38" s="142"/>
      <c r="F38" s="142"/>
      <c r="G38" s="142"/>
      <c r="H38" s="142"/>
      <c r="I38" s="142"/>
      <c r="J38" s="142"/>
      <c r="K38" s="142"/>
      <c r="L38" s="142"/>
    </row>
    <row r="39" spans="1:12">
      <c r="A39" s="142"/>
      <c r="B39" s="142"/>
      <c r="C39" s="142"/>
      <c r="D39" s="142"/>
      <c r="E39" s="142"/>
      <c r="F39" s="142"/>
      <c r="G39" s="142"/>
      <c r="H39" s="142"/>
      <c r="I39" s="142"/>
      <c r="J39" s="142"/>
      <c r="K39" s="142"/>
      <c r="L39" s="142"/>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39139</v>
      </c>
      <c r="B2" s="124" t="s">
        <v>5398</v>
      </c>
      <c r="C2" s="125">
        <v>1</v>
      </c>
      <c r="D2" s="124" t="s">
        <v>29348</v>
      </c>
      <c r="E2" s="106" t="s">
        <v>39021</v>
      </c>
      <c r="F2" s="126">
        <v>45987.385983796295</v>
      </c>
      <c r="G2" s="72">
        <f t="shared" ref="G2:G9" ca="1" si="0">IFERROR(NOW()-F2,"-")</f>
        <v>9.121041667094687E-2</v>
      </c>
      <c r="H2" s="126">
        <v>45987.380289351851</v>
      </c>
      <c r="I2" s="124" t="str">
        <f>IFERROR(VLOOKUP(D2,DB!A:F,6,0),"")</f>
        <v>Generator-SG</v>
      </c>
      <c r="J2" s="124" t="str">
        <f>IFERROR(VLOOKUP(D2,DB!A:G,7,0),"")</f>
        <v>Dead</v>
      </c>
      <c r="K2" s="127" t="s">
        <v>39140</v>
      </c>
      <c r="L2" s="128" t="str">
        <f>IFERROR(VLOOKUP(D2,DB!A:I,9,0),"")</f>
        <v>Latis</v>
      </c>
    </row>
    <row r="3" spans="1:16382" ht="31.5" customHeight="1">
      <c r="A3"/>
      <c r="B3"/>
      <c r="C3" s="125"/>
      <c r="D3" s="122"/>
      <c r="E3" s="106"/>
      <c r="F3"/>
      <c r="G3" s="72">
        <f t="shared" ca="1" si="0"/>
        <v>45987.477194212966</v>
      </c>
      <c r="H3"/>
      <c r="I3" s="124" t="str">
        <f>IFERROR(VLOOKUP(D3,DB!A:F,6,0),"")</f>
        <v/>
      </c>
      <c r="J3" s="124" t="str">
        <f>IFERROR(VLOOKUP(D3,DB!A:G,7,0),"")</f>
        <v/>
      </c>
      <c r="K3" s="127"/>
      <c r="L3" s="128" t="str">
        <f>IFERROR(VLOOKUP(D3,DB!A:I,9,0),"")</f>
        <v/>
      </c>
    </row>
    <row r="4" spans="1:16382" ht="31.5" customHeight="1">
      <c r="A4"/>
      <c r="B4"/>
      <c r="C4" s="125"/>
      <c r="D4" s="122"/>
      <c r="E4" s="106"/>
      <c r="F4"/>
      <c r="G4" s="72">
        <f t="shared" ref="G4:G7" ca="1" si="1">IFERROR(NOW()-F4,"-")</f>
        <v>45987.477194212966</v>
      </c>
      <c r="H4"/>
      <c r="I4" s="124" t="str">
        <f>IFERROR(VLOOKUP(D4,DB!A:F,6,0),"")</f>
        <v/>
      </c>
      <c r="J4" s="124" t="str">
        <f>IFERROR(VLOOKUP(D4,DB!A:G,7,0),"")</f>
        <v/>
      </c>
      <c r="K4" s="127"/>
      <c r="L4" s="128" t="str">
        <f>IFERROR(VLOOKUP(D4,DB!A:I,9,0),"")</f>
        <v/>
      </c>
    </row>
    <row r="5" spans="1:16382" ht="31.5" customHeight="1">
      <c r="A5"/>
      <c r="B5"/>
      <c r="C5" s="125"/>
      <c r="D5" s="122"/>
      <c r="E5" s="106"/>
      <c r="F5"/>
      <c r="G5" s="72">
        <f t="shared" ca="1" si="1"/>
        <v>45987.477194212966</v>
      </c>
      <c r="H5"/>
      <c r="I5" s="124" t="str">
        <f>IFERROR(VLOOKUP(D5,DB!A:F,6,0),"")</f>
        <v/>
      </c>
      <c r="J5" s="124" t="str">
        <f>IFERROR(VLOOKUP(D5,DB!A:G,7,0),"")</f>
        <v/>
      </c>
      <c r="K5" s="127"/>
      <c r="L5" s="128" t="str">
        <f>IFERROR(VLOOKUP(D5,DB!A:I,9,0),"")</f>
        <v/>
      </c>
    </row>
    <row r="6" spans="1:16382" ht="31.5" customHeight="1">
      <c r="A6"/>
      <c r="B6"/>
      <c r="C6" s="125"/>
      <c r="D6" s="122"/>
      <c r="E6" s="106"/>
      <c r="F6"/>
      <c r="G6" s="72">
        <f t="shared" ca="1" si="1"/>
        <v>45987.477194212966</v>
      </c>
      <c r="H6"/>
      <c r="I6" s="124" t="str">
        <f>IFERROR(VLOOKUP(D6,DB!A:F,6,0),"")</f>
        <v/>
      </c>
      <c r="J6" s="124" t="str">
        <f>IFERROR(VLOOKUP(D6,DB!A:G,7,0),"")</f>
        <v/>
      </c>
      <c r="K6" s="127"/>
      <c r="L6" s="128" t="str">
        <f>IFERROR(VLOOKUP(D6,DB!A:I,9,0),"")</f>
        <v/>
      </c>
    </row>
    <row r="7" spans="1:16382" ht="31.5" customHeight="1">
      <c r="A7"/>
      <c r="B7"/>
      <c r="C7" s="125"/>
      <c r="D7" s="122"/>
      <c r="E7" s="106"/>
      <c r="F7"/>
      <c r="G7" s="72">
        <f t="shared" ca="1" si="1"/>
        <v>45987.477194212966</v>
      </c>
      <c r="H7"/>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t="shared" ca="1" si="0"/>
        <v>45987.477194212966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45987.477194212966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45987.477194212966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45987.477194212966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45987.477194212966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45987.477194212966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45987.477194212966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45987.477194212966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45987.477194212966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45987.477194212966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45987.477194212966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45987.477194212966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45987.477194212966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45987.477194212966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45987.477194212966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45987.477194212966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45987.477194212966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45987.477194212966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45987.477194212966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45987.477194212966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45987.477194212966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45987.477194212966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45987.477194212966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45987.477194212966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45987.477194212966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45987.477194212966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45987.477194212966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45987.477194212966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45987.477194212966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45987.477194212966</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45987.477194212966</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45987.477194212966</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45987.477194212966</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45987.477194212966</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45987.477194212966</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45987.477194212966</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2025-11-26T08:27:09Z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