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136" documentId="120_S{2AC9BD13-BADA-5192-A53E-5A8FF88502F6}" xr6:coauthVersionLast="47" xr6:coauthVersionMax="47" xr10:uidLastSave="{1F774538-076B-4C23-ACF7-E9BA40B376F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4" l="1"/>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J8"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G7" i="5"/>
  <c r="B5" i="2"/>
  <c r="G5" i="2"/>
  <c r="I5" i="2"/>
  <c r="J5" i="2"/>
  <c r="L5"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J82" i="2"/>
  <c r="J83" i="2"/>
  <c r="J84" i="2"/>
  <c r="J85" i="2"/>
  <c r="J86" i="2"/>
  <c r="J87" i="2"/>
  <c r="J88" i="2"/>
  <c r="J89" i="2"/>
  <c r="J90" i="2"/>
  <c r="J91" i="2"/>
  <c r="J92" i="2"/>
  <c r="J93" i="2"/>
  <c r="J94" i="2"/>
  <c r="J95" i="2"/>
  <c r="J96" i="2"/>
  <c r="J97" i="2"/>
  <c r="J98" i="2"/>
  <c r="J99" i="2"/>
  <c r="J100" i="2"/>
  <c r="I82" i="2"/>
  <c r="I83" i="2"/>
  <c r="I84" i="2"/>
  <c r="I85" i="2"/>
  <c r="I86" i="2"/>
  <c r="I87" i="2"/>
  <c r="I88" i="2"/>
  <c r="I89" i="2"/>
  <c r="I90" i="2"/>
  <c r="I91" i="2"/>
  <c r="I92" i="2"/>
  <c r="I93" i="2"/>
  <c r="I94" i="2"/>
  <c r="I95" i="2"/>
  <c r="I96" i="2"/>
  <c r="I97" i="2"/>
  <c r="I98" i="2"/>
  <c r="I99" i="2"/>
  <c r="I100" i="2"/>
  <c r="G82" i="2"/>
  <c r="G83" i="2"/>
  <c r="G84" i="2"/>
  <c r="G85" i="2"/>
  <c r="G86" i="2"/>
  <c r="G87" i="2"/>
  <c r="G88" i="2"/>
  <c r="G89" i="2"/>
  <c r="G90" i="2"/>
  <c r="G91" i="2"/>
  <c r="G92" i="2"/>
  <c r="G93" i="2"/>
  <c r="G94" i="2"/>
  <c r="G95" i="2"/>
  <c r="G96" i="2"/>
  <c r="G97" i="2"/>
  <c r="G98" i="2"/>
  <c r="G99" i="2"/>
  <c r="G100" i="2"/>
  <c r="B82" i="2"/>
  <c r="B83" i="2"/>
  <c r="B84" i="2"/>
  <c r="B85" i="2"/>
  <c r="B86" i="2"/>
  <c r="B87" i="2"/>
  <c r="B88" i="2"/>
  <c r="B89" i="2"/>
  <c r="B90" i="2"/>
  <c r="B91" i="2"/>
  <c r="B92" i="2"/>
  <c r="B93" i="2"/>
  <c r="B94" i="2"/>
  <c r="B95" i="2"/>
  <c r="B96" i="2"/>
  <c r="B97" i="2"/>
  <c r="B98" i="2"/>
  <c r="B99" i="2"/>
  <c r="B10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J4" i="4"/>
  <c r="L4" i="4"/>
  <c r="B5" i="4"/>
  <c r="G5" i="4"/>
  <c r="I5" i="4"/>
  <c r="J5" i="4"/>
  <c r="L5" i="4"/>
  <c r="B6" i="4"/>
  <c r="G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<sst xmlns="http://schemas.openxmlformats.org/spreadsheetml/2006/main" count="181537" uniqueCount="39144">
  <si>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</si>
  <si>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</si>
  <si>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</si>
  <si>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</si>
  <si>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</si>
  <si>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</si>
  <si>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</si>
  <si>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</si>
  <si>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</si>
  <si>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</si>
  <si>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</si>
  <si>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</si>
  <si>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</si>
  <si>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</si>
  <si>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</si>
  <si>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</si>
  <si>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</si>
  <si>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</si>
  <si>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</si>
  <si>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</si>
  <si>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</si>
  <si>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</si>
  <si>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</si>
  <si>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</si>
  <si>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</si>
  <si>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</si>
  <si>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</si>
  <si>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</si>
  <si>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</si>
  <si>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</si>
  <si>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</si>
  <si>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</si>
  <si>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</si>
  <si>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</si>
  <si>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</si>
  <si>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</si>
  <si>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</si>
  <si>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</si>
  <si>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</si>
  <si>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</si>
  <si>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</si>
  <si>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</si>
  <si>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</si>
  <si>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</si>
  <si>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</si>
  <si>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</si>
  <si>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</si>
  <si>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</si>
  <si>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</si>
  <si>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</si>
  <si>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</si>
  <si>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</si>
  <si>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</si>
  <si>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</si>
  <si>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</si>
  <si>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</si>
  <si>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</si>
  <si>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</si>
  <si>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</si>
  <si>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</si>
  <si>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</si>
  <si>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</si>
  <si>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</si>
  <si>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</si>
  <si>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</si>
  <si>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</si>
  <si>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</si>
  <si>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</si>
  <si>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</si>
  <si>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</si>
  <si>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</si>
  <si>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</si>
  <si>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</si>
  <si>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</si>
  <si>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</si>
  <si>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</si>
  <si>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</si>
  <si>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</si>
  <si>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</si>
  <si>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</si>
  <si>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</si>
  <si>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</si>
  <si>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</si>
  <si>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</si>
  <si>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</si>
  <si>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</si>
  <si>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</si>
  <si>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</si>
  <si>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</si>
  <si>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</si>
  <si>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</si>
  <si>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</si>
  <si>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</si>
  <si>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</si>
  <si>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</si>
  <si>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</si>
  <si>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</si>
  <si>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</si>
  <si>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</si>
  <si>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</si>
  <si>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</si>
  <si>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</si>
  <si>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</si>
  <si>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</si>
  <si>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</si>
  <si>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</si>
  <si>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</si>
  <si>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</si>
  <si>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</si>
  <si>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</si>
  <si>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</si>
  <si>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</si>
  <si>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</si>
  <si>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</si>
  <si>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</si>
  <si>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</si>
  <si>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</si>
  <si>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</si>
  <si>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</si>
  <si>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</si>
  <si>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</si>
  <si>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</si>
  <si>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</si>
  <si>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</si>
  <si>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</si>
  <si>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</si>
  <si>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</si>
  <si>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</si>
  <si>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</si>
  <si>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</si>
  <si>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</si>
  <si>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</si>
  <si>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</si>
  <si>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</si>
  <si>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</si>
  <si>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</si>
  <si>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</si>
  <si>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</si>
  <si>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</si>
  <si>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</si>
  <si>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</si>
  <si>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</si>
  <si>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</si>
  <si>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</si>
  <si>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</si>
  <si>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</si>
  <si>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</si>
  <si>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</si>
  <si>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</si>
  <si>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</si>
  <si>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</si>
  <si>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</si>
  <si>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</si>
  <si>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</si>
  <si>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</si>
  <si>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</si>
  <si>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</si>
  <si>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</si>
  <si>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</si>
  <si>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</si>
  <si>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</si>
  <si>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</si>
  <si>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</si>
  <si>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</si>
  <si>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</si>
  <si>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</si>
  <si>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</si>
  <si>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</si>
  <si>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</si>
  <si>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</si>
  <si>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</si>
  <si>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</si>
  <si>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</si>
  <si>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</si>
  <si>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</si>
  <si>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</si>
  <si>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</si>
  <si>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</si>
  <si>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</si>
  <si>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</si>
  <si>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</si>
  <si>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</si>
  <si>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</si>
  <si>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</si>
  <si>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</si>
  <si>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</si>
  <si>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</si>
  <si>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</si>
  <si>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</si>
  <si>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</si>
  <si>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</si>
  <si>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</si>
  <si>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</si>
  <si>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</si>
  <si>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</si>
  <si>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</si>
  <si>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</si>
  <si>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</si>
  <si>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</si>
  <si>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</si>
  <si>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</si>
  <si>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</si>
  <si>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</si>
  <si>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</si>
  <si>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</si>
  <si>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</si>
  <si>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</si>
  <si>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</si>
  <si>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</si>
  <si>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</si>
  <si>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</si>
  <si>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</si>
  <si>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</si>
  <si>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</si>
  <si>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</si>
  <si>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</si>
  <si>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</si>
  <si>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</si>
  <si>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</si>
  <si>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</si>
  <si>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</si>
  <si>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</si>
  <si>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</si>
  <si>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</si>
  <si>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</si>
  <si>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</si>
  <si>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</si>
  <si>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</si>
  <si>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</si>
  <si>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</si>
  <si>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</si>
  <si>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</si>
  <si>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</si>
  <si>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</si>
  <si>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</si>
  <si>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</si>
  <si>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</si>
  <si>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</si>
  <si>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</si>
  <si>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</si>
  <si>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</si>
  <si>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</si>
  <si>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</si>
  <si>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</si>
  <si>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</si>
  <si>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</si>
  <si>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</si>
  <si>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</si>
  <si>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</si>
  <si>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</si>
  <si>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</si>
  <si>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</si>
  <si>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</si>
  <si>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</si>
  <si>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</si>
  <si>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</si>
  <si>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</si>
  <si>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</si>
  <si>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</si>
  <si>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</si>
  <si>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</si>
  <si>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</si>
  <si>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</si>
  <si>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</si>
  <si>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</si>
  <si>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</si>
  <si>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</si>
  <si>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</si>
  <si>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</si>
  <si>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</si>
  <si>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</si>
  <si>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</si>
  <si>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</si>
  <si>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</si>
  <si>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</si>
  <si>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</si>
  <si>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</si>
  <si>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</si>
  <si>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</si>
  <si>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</si>
  <si>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</si>
  <si>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</si>
  <si>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</si>
  <si>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</si>
  <si>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</si>
  <si>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</si>
  <si>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</si>
  <si>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</si>
  <si>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</si>
  <si>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</si>
  <si>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</si>
  <si>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</si>
  <si>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</si>
  <si>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</si>
  <si>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</si>
  <si>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</si>
  <si>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</si>
  <si>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</si>
  <si>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</si>
  <si>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</si>
  <si>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</si>
  <si>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</si>
  <si>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</si>
  <si>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</si>
  <si>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</si>
  <si>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</si>
  <si>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</si>
  <si>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</si>
  <si>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</si>
  <si>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</si>
  <si>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</si>
  <si>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</si>
  <si>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</si>
  <si>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</si>
  <si>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</si>
  <si>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</si>
  <si>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</si>
  <si>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</si>
  <si>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</si>
  <si>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</si>
  <si>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</si>
  <si>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</si>
  <si>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</si>
  <si>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</si>
  <si>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</si>
  <si>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</si>
  <si>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</si>
  <si>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</si>
  <si>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</si>
  <si>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</si>
  <si>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</si>
  <si>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</si>
  <si>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</si>
  <si>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</si>
  <si>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</si>
  <si>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</si>
  <si>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</si>
  <si>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</si>
  <si>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</si>
  <si>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</si>
  <si>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</si>
  <si>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</si>
  <si>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</si>
  <si>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</si>
  <si>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</si>
  <si>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</si>
  <si>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</si>
  <si>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</si>
  <si>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</si>
  <si>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</si>
  <si>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</si>
  <si>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</si>
  <si>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</si>
  <si>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</si>
  <si>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</si>
  <si>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</si>
  <si>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</si>
  <si>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</si>
  <si>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</si>
  <si>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</si>
  <si>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</si>
  <si>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</si>
  <si>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</si>
  <si>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</si>
  <si>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</si>
  <si>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</si>
  <si>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</si>
  <si>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</si>
  <si>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</si>
  <si>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</si>
  <si>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</si>
  <si>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</si>
  <si>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</si>
  <si>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</si>
  <si>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</si>
  <si>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</si>
  <si>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</si>
  <si>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</si>
  <si>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</si>
  <si>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</si>
  <si>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</si>
  <si>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</si>
  <si>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</si>
  <si>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</si>
  <si>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</si>
  <si>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</si>
  <si>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</si>
  <si>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</si>
  <si>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</si>
  <si>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</si>
  <si>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</si>
  <si>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</si>
  <si>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</si>
  <si>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</si>
  <si>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</si>
  <si>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</si>
  <si>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</si>
  <si>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</si>
  <si>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</si>
  <si>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</si>
  <si>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</si>
  <si>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</si>
  <si>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</si>
  <si>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</si>
  <si>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</si>
  <si>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</si>
  <si>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</si>
  <si>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</si>
  <si>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</si>
  <si>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</si>
  <si>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</si>
  <si>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</si>
  <si>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</si>
  <si>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</si>
  <si>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</si>
  <si>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</si>
  <si>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</si>
  <si>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</si>
  <si>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</si>
  <si>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</si>
  <si>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</si>
  <si>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</si>
  <si>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</si>
  <si>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</si>
  <si>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</si>
  <si>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</si>
  <si>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</si>
  <si>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</si>
  <si>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</si>
  <si>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</si>
  <si>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</si>
  <si>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</si>
  <si>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</si>
  <si>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</si>
  <si>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</si>
  <si>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</si>
  <si>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</si>
  <si>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</si>
  <si>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</si>
  <si>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</si>
  <si>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</si>
  <si>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</si>
  <si>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</si>
  <si>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</si>
  <si>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</si>
  <si>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</si>
  <si>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</si>
  <si>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</si>
  <si>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</si>
  <si>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</si>
  <si>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</si>
  <si>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</si>
  <si>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</si>
  <si>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</si>
  <si>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</si>
  <si>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</si>
  <si>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</si>
  <si>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</si>
  <si>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</si>
  <si>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</si>
  <si>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</si>
  <si>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</si>
  <si>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</si>
  <si>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</si>
  <si>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</si>
  <si>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</si>
  <si>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</si>
  <si>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</si>
  <si>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</si>
  <si>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</si>
  <si>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</si>
  <si>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</si>
  <si>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</si>
  <si>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</si>
  <si>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</si>
  <si>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</si>
  <si>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</si>
  <si>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</si>
  <si>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</si>
  <si>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</si>
  <si>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</si>
  <si>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</si>
  <si>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</si>
  <si>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</si>
  <si>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</si>
  <si>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</si>
  <si>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</si>
  <si>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</si>
  <si>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</si>
  <si>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</si>
  <si>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</si>
  <si>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</si>
  <si>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</si>
  <si>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</si>
  <si>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</si>
  <si>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</si>
  <si>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</si>
  <si>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</si>
  <si>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</si>
  <si>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</si>
  <si>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</si>
  <si>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</si>
  <si>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</si>
  <si>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</si>
  <si>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</si>
  <si>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</si>
  <si>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</si>
  <si>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</si>
  <si>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</si>
  <si>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</si>
  <si>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</si>
  <si>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</si>
  <si>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</si>
  <si>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</si>
  <si>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</si>
  <si>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</si>
  <si>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</si>
  <si>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</si>
  <si>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</si>
  <si>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</si>
  <si>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</si>
  <si>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</si>
  <si>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</si>
  <si>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</si>
  <si>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</si>
  <si>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</si>
  <si>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</si>
  <si>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</si>
  <si>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</si>
  <si>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</si>
  <si>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</si>
  <si>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</si>
  <si>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</si>
  <si>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</si>
  <si>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</si>
  <si>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</si>
  <si>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</si>
  <si>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</si>
  <si>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</si>
  <si>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</si>
  <si>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</si>
  <si>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</si>
  <si>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</si>
  <si>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</si>
  <si>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</si>
  <si>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</si>
  <si>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</si>
  <si>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</si>
  <si>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</si>
  <si>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</si>
  <si>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</si>
  <si>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</si>
  <si>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</si>
  <si>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</si>
  <si>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</si>
  <si>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</si>
  <si>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</si>
  <si>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</si>
  <si>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</si>
  <si>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</si>
  <si>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</si>
  <si>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</si>
  <si>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</si>
  <si>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</si>
  <si>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</si>
  <si>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</si>
  <si>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</si>
  <si>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</si>
  <si>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</si>
  <si>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</si>
  <si>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</si>
  <si>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</si>
  <si>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</si>
  <si>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</si>
  <si>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</si>
  <si>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</si>
  <si>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</si>
  <si>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</si>
  <si>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</si>
  <si>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</si>
  <si>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</si>
  <si>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</si>
  <si>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</si>
  <si>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</si>
  <si>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</si>
  <si>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</si>
  <si>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</si>
  <si>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</si>
  <si>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</si>
  <si>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</si>
  <si>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</si>
  <si>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</si>
  <si>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</si>
  <si>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</si>
  <si>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</si>
  <si>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</si>
  <si>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</si>
  <si>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</si>
  <si>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</si>
  <si>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</si>
  <si>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</si>
  <si>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</si>
  <si>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</si>
  <si>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</si>
  <si>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</si>
  <si>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</si>
  <si>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</si>
  <si>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</si>
  <si>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</si>
  <si>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</si>
  <si>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</si>
  <si>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</si>
  <si>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</si>
  <si>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</si>
  <si>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</si>
  <si>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</si>
  <si>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</si>
  <si>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</si>
  <si>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</si>
  <si>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</si>
  <si>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</si>
  <si>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</si>
  <si>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</si>
  <si>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</si>
  <si>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</si>
  <si>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</si>
  <si>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</si>
  <si>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</si>
  <si>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</si>
  <si>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</si>
  <si>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</si>
  <si>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</si>
  <si>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</si>
  <si>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</si>
  <si>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</si>
  <si>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</si>
  <si>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</si>
  <si>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</si>
  <si>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</si>
  <si>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</si>
  <si>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</si>
  <si>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</si>
  <si>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</si>
  <si>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</si>
  <si>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</si>
  <si>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</si>
  <si>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</si>
  <si>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</si>
  <si>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</si>
  <si>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</si>
  <si>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</si>
  <si>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</si>
  <si>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</si>
  <si>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</si>
  <si>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</si>
  <si>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</si>
  <si>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</si>
  <si>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</si>
  <si>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</si>
  <si>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</si>
  <si>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</si>
  <si>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</si>
  <si>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</si>
  <si>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</si>
  <si>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</si>
  <si>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</si>
  <si>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</si>
  <si>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</si>
  <si>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</si>
  <si>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</si>
  <si>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</si>
  <si>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</si>
  <si>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</si>
  <si>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</si>
  <si>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</si>
  <si>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</si>
  <si>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</si>
  <si>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</si>
  <si>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</si>
  <si>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</si>
  <si>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</si>
  <si>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</si>
  <si>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</si>
  <si>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</si>
  <si>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</si>
  <si>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</si>
  <si>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</si>
  <si>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</si>
  <si>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</si>
  <si>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</si>
  <si>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</si>
  <si>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</si>
  <si>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</si>
  <si>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</si>
  <si>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</si>
  <si>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</si>
  <si>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</si>
  <si>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</si>
  <si>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</si>
  <si>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</si>
  <si>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</si>
  <si>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</si>
  <si>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</si>
  <si>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</si>
  <si>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</si>
  <si>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</si>
  <si>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</si>
  <si>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</si>
  <si>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</si>
  <si>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</si>
  <si>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</si>
  <si>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</si>
  <si>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</si>
  <si>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</si>
  <si>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</si>
  <si>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</si>
  <si>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</si>
  <si>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</si>
  <si>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</si>
  <si>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</si>
  <si>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</si>
  <si>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</si>
  <si>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</si>
  <si>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</si>
  <si>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</si>
  <si>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</si>
  <si>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</si>
  <si>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</si>
  <si>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</si>
  <si>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</si>
  <si>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</si>
  <si>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</si>
  <si>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</si>
  <si>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</si>
  <si>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</si>
  <si>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</si>
  <si>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</si>
  <si>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</si>
  <si>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</si>
  <si>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</si>
  <si>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</si>
  <si>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</si>
  <si>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</si>
  <si>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</si>
  <si>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</si>
  <si>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</si>
  <si>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</si>
  <si>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</si>
  <si>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</si>
  <si>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</si>
  <si>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</si>
  <si>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</si>
  <si>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</si>
  <si>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</si>
  <si>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</si>
  <si>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</si>
  <si>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</si>
  <si>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</si>
  <si>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</si>
  <si>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</si>
  <si>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</si>
  <si>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</si>
  <si>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</si>
  <si>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</si>
  <si>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</si>
  <si>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</si>
  <si>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</si>
  <si>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</si>
  <si>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</si>
  <si>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</si>
  <si>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</si>
  <si>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</si>
  <si>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</si>
  <si>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</si>
  <si>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</si>
  <si>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</si>
  <si>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</si>
  <si>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</si>
  <si>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</si>
  <si>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</si>
  <si>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</si>
  <si>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</si>
  <si>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</si>
  <si>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</si>
  <si>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</si>
  <si>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</si>
  <si>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</si>
  <si>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</si>
  <si>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</si>
  <si>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</si>
  <si>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</si>
  <si>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</si>
  <si>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</si>
  <si>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</si>
  <si>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</si>
  <si>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</si>
  <si>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</si>
  <si>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</si>
  <si>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</si>
  <si>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</si>
  <si>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</si>
  <si>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</si>
  <si>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</si>
  <si>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</si>
  <si>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</si>
  <si>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</si>
  <si>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</si>
  <si>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</si>
  <si>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</si>
  <si>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</si>
  <si>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</si>
  <si>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</si>
  <si>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</si>
  <si>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</si>
  <si>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</si>
  <si>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</si>
  <si>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</si>
  <si>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</si>
  <si>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</si>
  <si>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</si>
  <si>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</si>
  <si>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</si>
  <si>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</si>
  <si>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</si>
  <si>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</si>
  <si>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</si>
  <si>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</si>
  <si>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</si>
  <si>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</si>
  <si>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</si>
  <si>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</si>
  <si>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</si>
  <si>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</si>
  <si>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</si>
  <si>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</si>
  <si>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</si>
  <si>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</si>
  <si>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</si>
  <si>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</si>
  <si>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</si>
  <si>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</si>
  <si>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</si>
  <si>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</si>
  <si>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</si>
  <si>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</si>
  <si>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</si>
  <si>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</si>
  <si>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</si>
  <si>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</si>
  <si>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</si>
  <si>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</si>
  <si>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</si>
  <si>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</si>
  <si>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</si>
  <si>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</si>
  <si>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</si>
  <si>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</si>
  <si>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</si>
  <si>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</si>
  <si>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</si>
  <si>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</si>
  <si>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</si>
  <si>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</si>
  <si>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</si>
  <si>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</si>
  <si>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</si>
  <si>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</si>
  <si>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</si>
  <si>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</si>
  <si>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</si>
  <si>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</si>
  <si>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</si>
  <si>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</si>
  <si>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</si>
  <si>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</si>
  <si>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</si>
  <si>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</si>
  <si>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</si>
  <si>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</si>
  <si>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</si>
  <si>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</si>
  <si>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</si>
  <si>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</si>
  <si>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</si>
  <si>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</si>
  <si>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</si>
  <si>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</si>
  <si>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</si>
  <si>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</si>
  <si>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</si>
  <si>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</si>
  <si>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</si>
  <si>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</si>
  <si>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</si>
  <si>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</si>
  <si>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</si>
  <si>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</si>
  <si>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</si>
  <si>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</si>
  <si>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</si>
  <si>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</si>
  <si>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</si>
  <si>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</si>
  <si>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</si>
  <si>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</si>
  <si>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</si>
  <si>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</si>
  <si>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</si>
  <si>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</si>
  <si>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</si>
  <si>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</si>
  <si>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</si>
  <si>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</si>
  <si>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</si>
  <si>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</si>
  <si>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</si>
  <si>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</si>
  <si>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</si>
  <si>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</si>
  <si>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</si>
  <si>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</si>
  <si>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</si>
  <si>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</si>
  <si>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</si>
  <si>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</si>
  <si>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</si>
  <si>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</si>
  <si>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</si>
  <si>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</si>
  <si>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</si>
  <si>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</si>
  <si>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</si>
  <si>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</si>
  <si>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</si>
  <si>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</si>
  <si>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</si>
  <si>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</si>
  <si>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</si>
  <si>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</si>
  <si>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</si>
  <si>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</si>
  <si>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</si>
  <si>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</si>
  <si>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</si>
  <si>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</si>
  <si>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</si>
  <si>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</si>
  <si>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</si>
  <si>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</si>
  <si>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</si>
  <si>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</si>
  <si>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</si>
  <si>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</si>
  <si>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</si>
  <si>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</si>
  <si>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</si>
  <si>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</si>
  <si>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</si>
  <si>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</si>
  <si>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</si>
  <si>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</si>
  <si>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</si>
  <si>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</si>
  <si>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</si>
  <si>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</si>
  <si>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</si>
  <si>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</si>
  <si>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</si>
  <si>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</si>
  <si>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</si>
  <si>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</si>
  <si>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</si>
  <si>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</si>
  <si>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</si>
  <si>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</si>
  <si>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</si>
  <si>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</si>
  <si>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</si>
  <si>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</si>
  <si>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</si>
  <si>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</si>
  <si>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</si>
  <si>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</si>
  <si>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</si>
  <si>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</si>
  <si>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</si>
  <si>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</si>
  <si>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</si>
  <si>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</si>
  <si>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</si>
  <si>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</si>
  <si>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</si>
  <si>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</si>
  <si>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</si>
  <si>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</si>
  <si>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</si>
  <si>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</si>
  <si>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</si>
  <si>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</si>
  <si>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</si>
  <si>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</si>
  <si>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</si>
  <si>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</si>
  <si>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</si>
  <si>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</si>
  <si>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</si>
  <si>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</si>
  <si>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</si>
  <si>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</si>
  <si>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</si>
  <si>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</si>
  <si>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</si>
  <si>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</si>
  <si>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</si>
  <si>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</si>
  <si>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</si>
  <si>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</si>
  <si>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</si>
  <si>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</si>
  <si>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</si>
  <si>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</si>
  <si>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</si>
  <si>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</si>
  <si>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</si>
  <si>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</si>
  <si>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</si>
  <si>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</si>
  <si>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</si>
  <si>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</si>
  <si>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</si>
  <si>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</si>
  <si>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</si>
  <si>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</si>
  <si>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</si>
  <si>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</si>
  <si>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</si>
  <si>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</si>
  <si>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</si>
  <si>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</si>
  <si>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</si>
  <si>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</si>
  <si>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</si>
  <si>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</si>
  <si>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</si>
  <si>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</si>
  <si>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</si>
  <si>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</si>
  <si>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</si>
  <si>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</si>
  <si>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</si>
  <si>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</si>
  <si>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</si>
  <si>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</si>
  <si>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</si>
  <si>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</si>
  <si>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</si>
  <si>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</si>
  <si>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</si>
  <si>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</si>
  <si>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</si>
  <si>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</si>
  <si>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</si>
  <si>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</si>
  <si>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</si>
  <si>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</si>
  <si>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</si>
  <si>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</si>
  <si>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</si>
  <si>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</si>
  <si>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</si>
  <si>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</si>
  <si>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</si>
  <si>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</si>
  <si>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</si>
  <si>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</si>
  <si>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</si>
  <si>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</si>
  <si>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</si>
  <si>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</si>
  <si>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</si>
  <si>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</si>
  <si>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</si>
  <si>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</si>
  <si>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</si>
  <si>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</si>
  <si>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</si>
  <si>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</si>
  <si>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</si>
  <si>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</si>
  <si>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</si>
  <si>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</si>
  <si>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</si>
  <si>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</si>
  <si>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</si>
  <si>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</si>
  <si>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</si>
  <si>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</si>
  <si>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</si>
  <si>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</si>
  <si>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</si>
  <si>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</si>
  <si>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</si>
  <si>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</si>
  <si>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</si>
  <si>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</si>
  <si>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</si>
  <si>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</si>
  <si>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</si>
  <si>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</si>
  <si>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</si>
  <si>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</si>
  <si>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</si>
  <si>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</si>
  <si>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</si>
  <si>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</si>
  <si>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</si>
  <si>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</si>
  <si>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</si>
  <si>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</si>
  <si>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</si>
  <si>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</si>
  <si>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</si>
  <si>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</si>
  <si>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</si>
  <si>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</si>
  <si>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</si>
  <si>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</si>
  <si>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</si>
  <si>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</si>
  <si>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</si>
  <si>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</si>
  <si>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</si>
  <si>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</si>
  <si>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</si>
  <si>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</si>
  <si>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</si>
  <si>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</si>
  <si>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</si>
  <si>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</si>
  <si>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</si>
  <si>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</si>
  <si>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</si>
  <si>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</si>
  <si>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</si>
  <si>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</si>
  <si>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</si>
  <si>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</si>
  <si>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</si>
  <si>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</si>
  <si>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</si>
  <si>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</si>
  <si>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</si>
  <si>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</si>
  <si>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</si>
  <si>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</si>
  <si>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</si>
  <si>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</si>
  <si>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</si>
  <si>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</si>
  <si>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</si>
  <si>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</si>
  <si>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</si>
  <si>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</si>
  <si>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</si>
  <si>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</si>
  <si>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</si>
  <si>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</si>
  <si>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</si>
  <si>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</si>
  <si>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</si>
  <si>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</si>
  <si>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</si>
  <si>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</si>
  <si>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</si>
  <si>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</si>
  <si>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</si>
  <si>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</si>
  <si>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</si>
  <si>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</si>
  <si>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</si>
  <si>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</si>
  <si>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</si>
  <si>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</si>
  <si>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</si>
  <si>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</si>
  <si>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</si>
  <si>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</si>
  <si>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</si>
  <si>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</si>
  <si>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</si>
  <si>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</si>
  <si>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</si>
  <si>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</si>
  <si>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</si>
  <si>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</si>
  <si>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</si>
  <si>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</si>
  <si>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</si>
  <si>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</si>
  <si>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</si>
  <si>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</si>
  <si>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</si>
  <si>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</si>
  <si>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</si>
  <si>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</si>
  <si>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</si>
  <si>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</si>
  <si>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</si>
  <si>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</si>
  <si>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</si>
  <si>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</si>
  <si>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</si>
  <si>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</si>
  <si>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</si>
  <si>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</si>
  <si>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</si>
  <si>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</si>
  <si>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</si>
  <si>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</si>
  <si>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</si>
  <si>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</si>
  <si>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</si>
  <si>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</si>
  <si>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</si>
  <si>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</si>
  <si>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</si>
  <si>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</si>
  <si>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</si>
  <si>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</si>
  <si>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</si>
  <si>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</si>
  <si>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</si>
  <si>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</si>
  <si>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</si>
  <si>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</si>
  <si>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</si>
  <si>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</si>
  <si>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</si>
  <si>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</si>
  <si>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</si>
  <si>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</si>
  <si>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</si>
  <si>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</si>
  <si>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</si>
  <si>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</si>
  <si>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</si>
  <si>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</si>
  <si>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</si>
  <si>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</si>
  <si>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</si>
  <si>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</si>
  <si>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</si>
  <si>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</si>
  <si>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</si>
  <si>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</si>
  <si>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</si>
  <si>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</si>
  <si>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</si>
  <si>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</si>
  <si>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</si>
  <si>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</si>
  <si>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</si>
  <si>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</si>
  <si>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</si>
  <si>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</si>
  <si>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</si>
  <si>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</si>
  <si>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</si>
  <si>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</si>
  <si>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</si>
  <si>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</si>
  <si>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</si>
  <si>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</si>
  <si>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</si>
  <si>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</si>
  <si>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</si>
  <si>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</si>
  <si>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</si>
  <si>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</si>
  <si>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</si>
  <si>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</si>
  <si>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</si>
  <si>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</si>
  <si>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</si>
  <si>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</si>
  <si>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</si>
  <si>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</si>
  <si>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</si>
  <si>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</si>
  <si>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</si>
  <si>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</si>
  <si>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</si>
  <si>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</si>
  <si>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</si>
  <si>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</si>
  <si>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</si>
  <si>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</si>
  <si>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</si>
  <si>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</si>
  <si>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</si>
  <si>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</si>
  <si>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</si>
  <si>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</si>
  <si>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</si>
  <si>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</si>
  <si>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</si>
  <si>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</si>
  <si>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</si>
  <si>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</si>
  <si>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</si>
  <si>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</si>
  <si>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</si>
  <si>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</si>
  <si>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</si>
  <si>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</si>
  <si>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</si>
  <si>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</si>
  <si>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</si>
  <si>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</si>
  <si>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</si>
  <si>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</si>
  <si>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</si>
  <si>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</si>
  <si>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</si>
  <si>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</si>
  <si>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</si>
  <si>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</si>
  <si>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</si>
  <si>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</si>
  <si>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</si>
  <si>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</si>
  <si>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</si>
  <si>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</si>
  <si>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</si>
  <si>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</si>
  <si>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</si>
  <si>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</si>
  <si>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</si>
  <si>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</si>
  <si>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</si>
  <si>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</si>
  <si>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</si>
  <si>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</si>
  <si>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</si>
  <si>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</si>
  <si>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</si>
  <si>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</si>
  <si>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</si>
  <si>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</si>
  <si>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</si>
  <si>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</si>
  <si>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</si>
  <si>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</si>
  <si>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</si>
  <si>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</si>
  <si>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</si>
  <si>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</si>
  <si>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</si>
  <si>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</si>
  <si>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</si>
  <si>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</si>
  <si>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</si>
  <si>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</si>
  <si>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</si>
  <si>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</si>
  <si>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</si>
  <si>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</si>
  <si>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</si>
  <si>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</si>
  <si>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</si>
  <si>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</si>
  <si>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</si>
  <si>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</si>
  <si>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</si>
  <si>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</si>
  <si>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</si>
  <si>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</si>
  <si>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</si>
  <si>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</si>
  <si>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</si>
  <si>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</si>
  <si>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</si>
  <si>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</si>
  <si>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</si>
  <si>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</si>
  <si>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</si>
  <si>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</si>
  <si>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</si>
  <si>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</si>
  <si>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</si>
  <si>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</si>
  <si>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</si>
  <si>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</si>
  <si>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</si>
  <si>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</si>
  <si>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</si>
  <si>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</si>
  <si>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</si>
  <si>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</si>
  <si>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</si>
  <si>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</si>
  <si>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</si>
  <si>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</si>
  <si>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</si>
  <si>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</si>
  <si>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</si>
  <si>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</si>
  <si>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</si>
  <si>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</si>
  <si>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</si>
  <si>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</si>
  <si>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</si>
  <si>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</si>
  <si>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</si>
  <si>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</si>
  <si>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</si>
  <si>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</si>
  <si>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</si>
  <si>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</si>
  <si>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</si>
  <si>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</si>
  <si>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</si>
  <si>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</si>
  <si>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</si>
  <si>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</si>
  <si>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</si>
  <si>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</si>
  <si>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</si>
  <si>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</si>
  <si>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</si>
  <si>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</si>
  <si>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</si>
  <si>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</si>
  <si>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</si>
  <si>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</si>
  <si>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</si>
  <si>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</si>
  <si>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</si>
  <si>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</si>
  <si>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</si>
  <si>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</si>
  <si>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</si>
  <si>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</si>
  <si>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</si>
  <si>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</si>
  <si>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</si>
  <si>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</si>
  <si>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</si>
  <si>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</si>
  <si>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</si>
  <si>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</si>
  <si>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</si>
  <si>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</si>
  <si>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</si>
  <si>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</si>
  <si>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</si>
  <si>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</si>
  <si>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</si>
  <si>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</si>
  <si>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</si>
  <si>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</si>
  <si>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</si>
  <si>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</si>
  <si>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</si>
  <si>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</si>
  <si>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</si>
  <si>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</si>
  <si>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</si>
  <si>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</si>
  <si>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</si>
  <si>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</si>
  <si>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</si>
  <si>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</si>
  <si>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</si>
  <si>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</si>
  <si>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</si>
  <si>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</si>
  <si>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</si>
  <si>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</si>
  <si>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</si>
  <si>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</si>
  <si>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</si>
  <si>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</si>
  <si>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</si>
  <si>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</si>
  <si>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</si>
  <si>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</si>
  <si>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</si>
  <si>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</si>
  <si>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</si>
  <si>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</si>
  <si>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</si>
  <si>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</si>
  <si>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</si>
  <si>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</si>
  <si>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</si>
  <si>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</si>
  <si>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</si>
  <si>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</si>
  <si>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</si>
  <si>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</si>
  <si>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</si>
  <si>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</si>
  <si>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</si>
  <si>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</si>
  <si>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</si>
  <si>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</si>
  <si>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</si>
  <si>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</si>
  <si>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</si>
  <si>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</si>
  <si>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</si>
  <si>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</si>
  <si>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</si>
  <si>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</si>
  <si>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</si>
  <si>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</si>
  <si>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</si>
  <si>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</si>
  <si>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</si>
  <si>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</si>
  <si>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</si>
  <si>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</si>
  <si>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</si>
  <si>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</si>
  <si>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</si>
  <si>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</si>
  <si>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</si>
  <si>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</si>
  <si>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</si>
  <si>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</si>
  <si>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</si>
  <si>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</si>
  <si>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</si>
  <si>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</si>
  <si>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</si>
  <si>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</si>
  <si>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</si>
  <si>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</si>
  <si>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</si>
  <si>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</si>
  <si>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</si>
  <si>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</si>
  <si>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</si>
  <si>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</si>
  <si>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</si>
  <si>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</si>
  <si>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</si>
  <si>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</si>
  <si>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</si>
  <si>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</si>
  <si>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</si>
  <si>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</si>
  <si>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</si>
  <si>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</si>
  <si>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</si>
  <si>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</si>
  <si>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</si>
  <si>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</si>
  <si>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</si>
  <si>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</si>
  <si>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</si>
  <si>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</si>
  <si>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</si>
  <si>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</si>
  <si>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</si>
  <si>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</si>
  <si>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</si>
  <si>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</si>
  <si>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</si>
  <si>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</si>
  <si>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</si>
  <si>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</si>
  <si>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</si>
  <si>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</si>
  <si>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</si>
  <si>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</si>
  <si>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</si>
  <si>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</si>
  <si>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</si>
  <si>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</si>
  <si>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</si>
  <si>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</si>
  <si>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</si>
  <si>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</si>
  <si>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</si>
  <si>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</si>
  <si>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</si>
  <si>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</si>
  <si>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</si>
  <si>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</si>
  <si>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</si>
  <si>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</si>
  <si>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</si>
  <si>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</si>
  <si>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</si>
  <si>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</si>
  <si>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</si>
  <si>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</si>
  <si>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</si>
  <si>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</si>
  <si>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</si>
  <si>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</si>
  <si>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</si>
  <si>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</si>
  <si>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</si>
  <si>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</si>
  <si>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</si>
  <si>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</si>
  <si>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</si>
  <si>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</si>
  <si>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</si>
  <si>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</si>
  <si>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</si>
  <si>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</si>
  <si>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</si>
  <si>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</si>
  <si>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</si>
  <si>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</si>
  <si>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</si>
  <si>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</si>
  <si>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</si>
  <si>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</si>
  <si>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</si>
  <si>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</si>
  <si>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</si>
  <si>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</si>
  <si>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</si>
  <si>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</si>
  <si>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</si>
  <si>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</si>
  <si>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</si>
  <si>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</si>
  <si>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</si>
  <si>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</si>
  <si>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</si>
  <si>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</si>
  <si>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</si>
  <si>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</si>
  <si>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</si>
  <si>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</si>
  <si>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</si>
  <si>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</si>
  <si>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</si>
  <si>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</si>
  <si>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</si>
  <si>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</si>
  <si>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</si>
  <si>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</si>
  <si>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</si>
  <si>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</si>
  <si>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</si>
  <si>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</si>
  <si>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</si>
  <si>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</si>
  <si>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</si>
  <si>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</si>
  <si>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</si>
  <si>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</si>
  <si>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</si>
  <si>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</si>
  <si>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</si>
  <si>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</si>
  <si>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</si>
  <si>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</si>
  <si>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</si>
  <si>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</si>
  <si>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</si>
  <si>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</si>
  <si>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</si>
  <si>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</si>
  <si>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</si>
  <si>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</si>
  <si>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</si>
  <si>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</si>
  <si>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</si>
  <si>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</si>
  <si>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</si>
  <si>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</si>
  <si>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</si>
  <si>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</si>
  <si>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</si>
  <si>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</si>
  <si>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</si>
  <si>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</si>
  <si>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</si>
  <si>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</si>
  <si>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</si>
  <si>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</si>
  <si>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</si>
  <si>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</si>
  <si>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</si>
  <si>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</si>
  <si>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</si>
  <si>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</si>
  <si>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</si>
  <si>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</si>
  <si>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</si>
  <si>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</si>
  <si>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</si>
  <si>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</si>
  <si>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</si>
  <si>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</si>
  <si>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</si>
  <si>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</si>
  <si>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</si>
  <si>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</si>
  <si>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</si>
  <si>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</si>
  <si>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</si>
  <si>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</si>
  <si>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</si>
  <si>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</si>
  <si>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</si>
  <si>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</si>
  <si>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</si>
  <si>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</si>
  <si>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</si>
  <si>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</si>
  <si>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</si>
  <si>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</si>
  <si>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</si>
  <si>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</si>
  <si>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</si>
  <si>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</si>
  <si>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</si>
  <si>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</si>
  <si>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</si>
  <si>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</si>
  <si>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</si>
  <si>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</si>
  <si>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</si>
  <si>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</si>
  <si>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</si>
  <si>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</si>
  <si>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</si>
  <si>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</si>
  <si>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</si>
  <si>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</si>
  <si>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</si>
  <si>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</si>
  <si>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</si>
  <si>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</si>
  <si>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</si>
  <si>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</si>
  <si>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</si>
  <si>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</si>
  <si>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</si>
  <si>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</si>
  <si>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</si>
  <si>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</si>
  <si>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</si>
  <si>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</si>
  <si>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</si>
  <si>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</si>
  <si>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</si>
  <si>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</si>
  <si>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</si>
  <si>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</si>
  <si>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</si>
  <si>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</si>
  <si>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</si>
  <si>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</si>
  <si>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</si>
  <si>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</si>
  <si>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</si>
  <si>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</si>
  <si>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</si>
  <si>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</si>
  <si>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</si>
  <si>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</si>
  <si>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</si>
  <si>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</si>
  <si>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</si>
  <si>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</si>
  <si>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</si>
  <si>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</si>
  <si>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</si>
  <si>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</si>
  <si>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</si>
  <si>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</si>
  <si>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</si>
  <si>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</si>
  <si>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</si>
  <si>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</si>
  <si>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</si>
  <si>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</si>
  <si>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</si>
  <si>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</si>
  <si>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</si>
  <si>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</si>
  <si>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</si>
  <si>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</si>
  <si>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</si>
  <si>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</si>
  <si>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</si>
  <si>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</si>
  <si>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</si>
  <si>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</si>
  <si>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</si>
  <si>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</si>
  <si>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</si>
  <si>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</si>
  <si>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</si>
  <si>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</si>
  <si>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</si>
  <si>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</si>
  <si>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</si>
  <si>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</si>
  <si>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</si>
  <si>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</si>
  <si>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</si>
  <si>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</si>
  <si>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</si>
  <si>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</si>
  <si>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</si>
  <si>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</si>
  <si>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</si>
  <si>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</si>
  <si>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</si>
  <si>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</si>
  <si>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</si>
  <si>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</si>
  <si>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</si>
  <si>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</si>
  <si>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</si>
  <si>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</si>
  <si>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</si>
  <si>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</si>
  <si>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</si>
  <si>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</si>
  <si>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</si>
  <si>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</si>
  <si>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</si>
  <si>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</si>
  <si>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</si>
  <si>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</si>
  <si>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</si>
  <si>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</si>
  <si>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</si>
  <si>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</si>
  <si>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</si>
  <si>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</si>
  <si>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</si>
  <si>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</si>
  <si>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</si>
  <si>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</si>
  <si>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</si>
  <si>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</si>
  <si>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</si>
  <si>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</si>
  <si>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</si>
  <si>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</si>
  <si>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</si>
  <si>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</si>
  <si>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</si>
  <si>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</si>
  <si>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</si>
  <si>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</si>
  <si>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</si>
  <si>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</si>
  <si>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</si>
  <si>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</si>
  <si>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</si>
  <si>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</si>
  <si>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</si>
  <si>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</si>
  <si>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</si>
  <si>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</si>
  <si>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</si>
  <si>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</si>
  <si>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</si>
  <si>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</si>
  <si>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</si>
  <si>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</si>
  <si>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</si>
  <si>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</si>
  <si>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</si>
  <si>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</si>
  <si>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</si>
  <si>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</si>
  <si>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</si>
  <si>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</si>
  <si>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</si>
  <si>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</si>
  <si>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</si>
  <si>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</si>
  <si>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</si>
  <si>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</si>
  <si>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</si>
  <si>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</si>
  <si>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</si>
  <si>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</si>
  <si>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</si>
  <si>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</si>
  <si>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</si>
  <si>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</si>
  <si>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</si>
  <si>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</si>
  <si>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</si>
  <si>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</si>
  <si>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</si>
  <si>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</si>
  <si>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</si>
  <si>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</si>
  <si>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</si>
  <si>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</si>
  <si>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</si>
  <si>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</si>
  <si>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</si>
  <si>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</si>
  <si>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</si>
  <si>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</si>
  <si>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</si>
  <si>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</si>
  <si>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</si>
  <si>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</si>
  <si>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</si>
  <si>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</si>
  <si>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</si>
  <si>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</si>
  <si>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</si>
  <si>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</si>
  <si>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</si>
  <si>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</si>
  <si>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</si>
  <si>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</si>
  <si>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</si>
  <si>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</si>
  <si>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</si>
  <si>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</si>
  <si>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</si>
  <si>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</si>
  <si>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</si>
  <si>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</si>
  <si>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</si>
  <si>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</si>
  <si>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</si>
  <si>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</si>
  <si>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</si>
  <si>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</si>
  <si>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</si>
  <si>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</si>
  <si>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</si>
  <si>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</si>
  <si>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</si>
  <si>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</si>
  <si>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</si>
  <si>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</si>
  <si>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</si>
  <si>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</si>
  <si>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</si>
  <si>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</si>
  <si>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</si>
  <si>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</si>
  <si>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</si>
  <si>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</si>
  <si>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</si>
  <si>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</si>
  <si>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</si>
  <si>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</si>
  <si>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</si>
  <si>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</si>
  <si>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</si>
  <si>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</si>
  <si>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</si>
  <si>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</si>
  <si>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</si>
  <si>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</si>
  <si>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</si>
  <si>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</si>
  <si>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</si>
  <si>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</si>
  <si>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</si>
  <si>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</si>
  <si>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</si>
  <si>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</si>
  <si>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</si>
  <si>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</si>
  <si>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</si>
  <si>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</si>
  <si>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</si>
  <si>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</si>
  <si>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</si>
  <si>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</si>
  <si>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</si>
  <si>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</si>
  <si>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</si>
  <si>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</si>
  <si>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</si>
  <si>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</si>
  <si>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</si>
  <si>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</si>
  <si>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</si>
  <si>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</si>
  <si>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</si>
  <si>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</si>
  <si>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</si>
  <si>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</si>
  <si>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</si>
  <si>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</si>
  <si>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</si>
  <si>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</si>
  <si>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</si>
  <si>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</si>
  <si>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</si>
  <si>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</si>
  <si>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</si>
  <si>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</si>
  <si>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</si>
  <si>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</si>
  <si>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</si>
  <si>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</si>
  <si>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</si>
  <si>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</si>
  <si>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</si>
  <si>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</si>
  <si>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</si>
  <si>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</si>
  <si>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</si>
  <si>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</si>
  <si>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</si>
  <si>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</si>
  <si>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</si>
  <si>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</si>
  <si>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</si>
  <si>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</si>
  <si>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</si>
  <si>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</si>
  <si>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</si>
  <si>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</si>
  <si>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</si>
  <si>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</si>
  <si>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</si>
  <si>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</si>
  <si>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</si>
  <si>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</si>
  <si>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</si>
  <si>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</si>
  <si>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</si>
  <si>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</si>
  <si>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</si>
  <si>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</si>
  <si>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</si>
  <si>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</si>
  <si>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</si>
  <si>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</si>
  <si>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</si>
  <si>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</si>
  <si>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</si>
  <si>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</si>
  <si>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</si>
  <si>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</si>
  <si>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</si>
  <si>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</si>
  <si>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</si>
  <si>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</si>
  <si>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</si>
  <si>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</si>
  <si>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</si>
  <si>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</si>
  <si>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</si>
  <si>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</si>
  <si>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</si>
  <si>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</si>
  <si>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</si>
  <si>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</si>
  <si>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</si>
  <si>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</si>
  <si>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</si>
  <si>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</si>
  <si>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</si>
  <si>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</si>
  <si>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</si>
  <si>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</si>
  <si>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</si>
  <si>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</si>
  <si>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</si>
  <si>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</si>
  <si>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</si>
  <si>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</si>
  <si>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</si>
  <si>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</si>
  <si>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</si>
  <si>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</si>
  <si>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</si>
  <si>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</si>
  <si>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</si>
  <si>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</si>
  <si>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</si>
  <si>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</si>
  <si>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</si>
  <si>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</si>
  <si>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</si>
  <si>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</si>
  <si>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</si>
  <si>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</si>
  <si>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</si>
  <si>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</si>
  <si>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</si>
  <si>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</si>
  <si>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</si>
  <si>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</si>
  <si>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</si>
  <si>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</si>
  <si>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</si>
  <si>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</si>
  <si>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</si>
  <si>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</si>
  <si>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</si>
  <si>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</si>
  <si>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</si>
  <si>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</si>
  <si>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</si>
  <si>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</si>
  <si>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</si>
  <si>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</si>
  <si>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</si>
  <si>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</si>
  <si>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</si>
  <si>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</si>
  <si>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</si>
  <si>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</si>
  <si>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</si>
  <si>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</si>
  <si>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</si>
  <si>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</si>
  <si>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</si>
  <si>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</si>
  <si>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</si>
  <si>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</si>
  <si>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</si>
  <si>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</si>
  <si>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</si>
  <si>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</si>
  <si>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</si>
  <si>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</si>
  <si>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</si>
  <si>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</si>
  <si>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</si>
  <si>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</si>
  <si>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</si>
  <si>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</si>
  <si>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</si>
  <si>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</si>
  <si>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</si>
  <si>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</si>
  <si>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</si>
  <si>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</si>
  <si>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</si>
  <si>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</si>
  <si>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</si>
  <si>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</si>
  <si>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</si>
  <si>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</si>
  <si>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</si>
  <si>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</si>
  <si>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</si>
  <si>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</si>
  <si>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</si>
  <si>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</si>
  <si>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</si>
  <si>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</si>
  <si>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</si>
  <si>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</si>
  <si>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</si>
  <si>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</si>
  <si>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</si>
  <si>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</si>
  <si>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</si>
  <si>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</si>
  <si>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</si>
  <si>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</si>
  <si>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</si>
  <si>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</si>
  <si>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</si>
  <si>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</si>
  <si>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</si>
  <si>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</si>
  <si>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</si>
  <si>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</si>
  <si>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</si>
  <si>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</si>
  <si>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</si>
  <si>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</si>
  <si>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</si>
  <si>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</si>
  <si>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</si>
  <si>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</si>
  <si>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</si>
  <si>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</si>
  <si>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</si>
  <si>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</si>
  <si>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</si>
  <si>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</si>
  <si>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</si>
  <si>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</si>
  <si>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</si>
  <si>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</si>
  <si>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</si>
  <si>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</si>
  <si>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</si>
  <si>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</si>
  <si>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</si>
  <si>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</si>
  <si>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</si>
  <si>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</si>
  <si>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</si>
  <si>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</si>
  <si>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</si>
  <si>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</si>
  <si>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</si>
  <si>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</si>
  <si>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</si>
  <si>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</si>
  <si>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</si>
  <si>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</si>
  <si>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</si>
  <si>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</si>
  <si>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</si>
  <si>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</si>
  <si>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</si>
  <si>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</si>
  <si>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</si>
  <si>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</si>
  <si>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</si>
  <si>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</si>
  <si>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</si>
  <si>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</si>
  <si>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</si>
  <si>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</si>
  <si>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</si>
  <si>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</si>
  <si>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</si>
  <si>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</si>
  <si>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</si>
  <si>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</si>
  <si>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</si>
  <si>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</si>
  <si>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</si>
  <si>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</si>
  <si>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</si>
  <si>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</si>
  <si>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</si>
  <si>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</si>
  <si>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</si>
  <si>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</si>
  <si>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</si>
  <si>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</si>
  <si>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</si>
  <si>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</si>
  <si>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</si>
  <si>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</si>
  <si>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</si>
  <si>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</si>
  <si>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</si>
  <si>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</si>
  <si>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</si>
  <si>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</si>
  <si>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</si>
  <si>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</si>
  <si>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</si>
  <si>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</si>
  <si>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</si>
  <si>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</si>
  <si>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</si>
  <si>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</si>
  <si>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</si>
  <si>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</si>
  <si>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</si>
  <si>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</si>
  <si>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</si>
  <si>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</si>
  <si>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</si>
  <si>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</si>
  <si>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</si>
  <si>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</si>
  <si>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</si>
  <si>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</si>
  <si>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</si>
  <si>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</si>
  <si>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</si>
  <si>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</si>
  <si>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</si>
  <si>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</si>
  <si>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</si>
  <si>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</si>
  <si>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</si>
  <si>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</si>
  <si>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</si>
  <si>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</si>
  <si>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</si>
  <si>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</si>
  <si>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</si>
  <si>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</si>
  <si>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</si>
  <si>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</si>
  <si>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</si>
  <si>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</si>
  <si>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</si>
  <si>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</si>
  <si>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</si>
  <si>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</si>
  <si>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</si>
  <si>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</si>
  <si>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</si>
  <si>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</si>
  <si>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</si>
  <si>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</si>
  <si>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</si>
  <si>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</si>
  <si>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</si>
  <si>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</si>
  <si>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</si>
  <si>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</si>
  <si>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</si>
  <si>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</si>
  <si>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</si>
  <si>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</si>
  <si>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</si>
  <si>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</si>
  <si>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</si>
  <si>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</si>
  <si>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</si>
  <si>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</si>
  <si>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</si>
  <si>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</si>
  <si>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</si>
  <si>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</si>
  <si>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</si>
  <si>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</si>
  <si>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</si>
  <si>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</si>
  <si>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</si>
  <si>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</si>
  <si>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</si>
  <si>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</si>
  <si>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</si>
  <si>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</si>
  <si>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</si>
  <si>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</si>
  <si>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</si>
  <si>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</si>
  <si>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</si>
  <si>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</si>
  <si>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</si>
  <si>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</si>
  <si>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</si>
  <si>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</si>
  <si>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</si>
  <si>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</si>
  <si>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</si>
  <si>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</si>
  <si>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</si>
  <si>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</si>
  <si>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</si>
  <si>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</si>
  <si>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</si>
  <si>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</si>
  <si>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</si>
  <si>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</si>
  <si>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</si>
  <si>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</si>
  <si>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</si>
  <si>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</si>
  <si>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</si>
  <si>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</si>
  <si>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</si>
  <si>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</si>
  <si>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</si>
  <si>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</si>
  <si>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</si>
  <si>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</si>
  <si>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</si>
  <si>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</si>
  <si>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</si>
  <si>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</si>
  <si>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</si>
  <si>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</si>
  <si>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</si>
  <si>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</si>
  <si>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</si>
  <si>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</si>
  <si>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</si>
  <si>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</si>
  <si>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</si>
  <si>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</si>
  <si>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</si>
  <si>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</si>
  <si>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</si>
  <si>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</si>
  <si>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</si>
  <si>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</si>
  <si>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</si>
  <si>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</si>
  <si>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</si>
  <si>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</si>
  <si>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</si>
  <si>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</si>
  <si>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</si>
  <si>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</si>
  <si>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</si>
  <si>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</si>
  <si>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</si>
  <si>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</si>
  <si>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</si>
  <si>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</si>
  <si>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</si>
  <si>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</si>
  <si>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</si>
  <si>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</si>
  <si>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</si>
  <si>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</si>
  <si>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</si>
  <si>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</si>
  <si>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</si>
  <si>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</si>
  <si>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</si>
  <si>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</si>
  <si>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</si>
  <si>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</si>
  <si>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</si>
  <si>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</si>
  <si>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</si>
  <si>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</si>
  <si>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</si>
  <si>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</si>
  <si>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</si>
  <si>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</si>
  <si>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</si>
  <si>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</si>
  <si>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</si>
  <si>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</si>
  <si>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</si>
  <si>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</si>
  <si>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</si>
  <si>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</si>
  <si>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</si>
  <si>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</si>
  <si>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</si>
  <si>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</si>
  <si>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</si>
  <si>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</si>
  <si>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</si>
  <si>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</si>
  <si>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</si>
  <si>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</si>
  <si>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</si>
  <si>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</si>
  <si>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</si>
  <si>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</si>
  <si>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</si>
  <si>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</si>
  <si>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</si>
  <si>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</si>
  <si>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</si>
  <si>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</si>
  <si>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</si>
  <si>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</si>
  <si>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</si>
  <si>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</si>
  <si>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</si>
  <si>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</si>
  <si>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</si>
  <si>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</si>
  <si>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</si>
  <si>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</si>
  <si>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</si>
  <si>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</si>
  <si>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</si>
  <si>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</si>
  <si>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</si>
  <si>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</si>
  <si>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</si>
  <si>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</si>
  <si>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</si>
  <si>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</si>
  <si>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</si>
  <si>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</si>
  <si>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</si>
  <si>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</si>
  <si>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</si>
  <si>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</si>
  <si>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</si>
  <si>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</si>
  <si>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</si>
  <si>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</si>
  <si>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</si>
  <si>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</si>
  <si>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</si>
  <si>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</si>
  <si>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</si>
  <si>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</si>
  <si>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</si>
  <si>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</si>
  <si>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</si>
  <si>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</si>
  <si>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</si>
  <si>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</si>
  <si>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</si>
  <si>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</si>
  <si>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</si>
  <si>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</si>
  <si>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</si>
  <si>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</si>
  <si>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</si>
  <si>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</si>
  <si>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</si>
  <si>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</si>
  <si>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</si>
  <si>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</si>
  <si>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</si>
  <si>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</si>
  <si>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</si>
  <si>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</si>
  <si>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</si>
  <si>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</si>
  <si>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</si>
  <si>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</si>
  <si>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</si>
  <si>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</si>
  <si>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</si>
  <si>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</si>
  <si>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</si>
  <si>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</si>
  <si>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</si>
  <si>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</si>
  <si>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</si>
  <si>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</si>
  <si>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</si>
  <si>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</si>
  <si>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</si>
  <si>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</si>
  <si>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</si>
  <si>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</si>
  <si>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</si>
  <si>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</si>
  <si>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</si>
  <si>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</si>
  <si>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</si>
  <si>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</si>
  <si>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</si>
  <si>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</si>
  <si>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</si>
  <si>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</si>
  <si>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</si>
  <si>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</si>
  <si>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</si>
  <si>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</si>
  <si>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</si>
  <si>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</si>
  <si>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</si>
  <si>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</si>
  <si>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</si>
  <si>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</si>
  <si>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</si>
  <si>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</si>
  <si>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</si>
  <si>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</si>
  <si>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</si>
  <si>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</si>
  <si>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</si>
  <si>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</si>
  <si>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</si>
  <si>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</si>
  <si>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</si>
  <si>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</si>
  <si>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</si>
  <si>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</si>
  <si>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</si>
  <si>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</si>
  <si>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</si>
  <si>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</si>
  <si>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</si>
  <si>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</si>
  <si>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</si>
  <si>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</si>
  <si>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</si>
  <si>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</si>
  <si>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</si>
  <si>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</si>
  <si>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</si>
  <si>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</si>
  <si>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</si>
  <si>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</si>
  <si>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</si>
  <si>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</si>
  <si>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</si>
  <si>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</si>
  <si>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</si>
  <si>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</si>
  <si>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</si>
  <si>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</si>
  <si>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</si>
  <si>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</si>
  <si>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</si>
  <si>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</si>
  <si>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</si>
  <si>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</si>
  <si>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</si>
  <si>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</si>
  <si>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</si>
  <si>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</si>
  <si>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</si>
  <si>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</si>
  <si>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</si>
  <si>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</si>
  <si>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</si>
  <si>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</si>
  <si>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</si>
  <si>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</si>
  <si>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</si>
  <si>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</si>
  <si>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</si>
  <si>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</si>
  <si>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</si>
  <si>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</si>
  <si>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</si>
  <si>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</si>
  <si>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</si>
  <si>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</si>
  <si>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</si>
  <si>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</si>
  <si>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</si>
  <si>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</si>
  <si>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</si>
  <si>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</si>
  <si>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</si>
  <si>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</si>
  <si>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</si>
  <si>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</si>
  <si>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</si>
  <si>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</si>
  <si>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</si>
  <si>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</si>
  <si>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</si>
  <si>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</si>
  <si>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</si>
  <si>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</si>
  <si>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</si>
  <si>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</si>
  <si>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</si>
  <si>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</si>
  <si>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</si>
  <si>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</si>
  <si>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</si>
  <si>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</si>
  <si>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</si>
  <si>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</si>
  <si>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</si>
  <si>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</si>
  <si>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</si>
  <si>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</si>
  <si>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</si>
  <si>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</si>
  <si>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</si>
  <si>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</si>
  <si>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</si>
  <si>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</si>
  <si>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</si>
  <si>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</si>
  <si>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</si>
  <si>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</si>
  <si>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</si>
  <si>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</si>
  <si>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</si>
  <si>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</si>
  <si>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</si>
  <si>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</si>
  <si>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</si>
  <si>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</si>
  <si>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</si>
  <si>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</si>
  <si>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</si>
  <si>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</si>
  <si>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</si>
  <si>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</si>
  <si>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</si>
  <si>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</si>
  <si>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</si>
  <si>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</si>
  <si>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</si>
  <si>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</si>
  <si>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</si>
  <si>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</si>
  <si>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</si>
  <si>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</si>
  <si>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</si>
  <si>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</si>
  <si>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</si>
  <si>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</si>
  <si>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</si>
  <si>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</si>
  <si>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</si>
  <si>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</si>
  <si>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</si>
  <si>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</si>
  <si>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</si>
  <si>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</si>
  <si>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</si>
  <si>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</si>
  <si>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</si>
  <si>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</si>
  <si>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</si>
  <si>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</si>
  <si>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</si>
  <si>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</si>
  <si>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</si>
  <si>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</si>
  <si>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</si>
  <si>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</si>
  <si>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</si>
  <si>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</si>
  <si>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</si>
  <si>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</si>
  <si>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</si>
  <si>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</si>
  <si>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</si>
  <si>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</si>
  <si>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</si>
  <si>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</si>
  <si>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</si>
  <si>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</si>
  <si>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</si>
  <si>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</si>
  <si>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</si>
  <si>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</si>
  <si>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</si>
  <si>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</si>
  <si>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</si>
  <si>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</si>
  <si>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</si>
  <si>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</si>
  <si>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</si>
  <si>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</si>
  <si>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</si>
  <si>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</si>
  <si>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</si>
  <si>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</si>
  <si>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</si>
  <si>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</si>
  <si>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</si>
  <si>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</si>
  <si>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</si>
  <si>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</si>
  <si>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</si>
  <si>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</si>
  <si>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</si>
  <si>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</si>
  <si>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</si>
  <si>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</si>
  <si>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</si>
  <si>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</si>
  <si>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</si>
  <si>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</si>
  <si>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</si>
  <si>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</si>
  <si>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</si>
  <si>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</si>
  <si>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</si>
  <si>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</si>
  <si>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</si>
  <si>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</si>
  <si>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</si>
  <si>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</si>
  <si>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</si>
  <si>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</si>
  <si>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</si>
  <si>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</si>
  <si>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</si>
  <si>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</si>
  <si>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</si>
  <si>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</si>
  <si>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</si>
  <si>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</si>
  <si>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</si>
  <si>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</si>
  <si>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</si>
  <si>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</si>
  <si>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</si>
  <si>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</si>
  <si>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</si>
  <si>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</si>
  <si>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</si>
  <si>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</si>
  <si>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</si>
  <si>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</si>
  <si>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</si>
  <si>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</si>
  <si>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</si>
  <si>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</si>
  <si>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</si>
  <si>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</si>
  <si>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</si>
  <si>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</si>
  <si>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</si>
  <si>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</si>
  <si>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</si>
  <si>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</si>
  <si>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</si>
  <si>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</si>
  <si>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</si>
  <si>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</si>
  <si>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</si>
  <si>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</si>
  <si>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</si>
  <si>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</si>
  <si>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</si>
  <si>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</si>
  <si>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</si>
  <si>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</si>
  <si>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</si>
  <si>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</si>
  <si>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</si>
  <si>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</si>
  <si>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</si>
  <si>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</si>
  <si>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</si>
  <si>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</si>
  <si>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</si>
  <si>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</si>
  <si>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</si>
  <si>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</si>
  <si>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</si>
  <si>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</si>
  <si>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</si>
  <si>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</si>
  <si>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</si>
  <si>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</si>
  <si>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</si>
  <si>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</si>
  <si>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</si>
  <si>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</si>
  <si>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</si>
  <si>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</si>
  <si>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</si>
  <si>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</si>
  <si>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</si>
  <si>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</si>
  <si>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</si>
  <si>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</si>
  <si>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</si>
  <si>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</si>
  <si>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</si>
  <si>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</si>
  <si>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</si>
  <si>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</si>
  <si>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</si>
  <si>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</si>
  <si>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</si>
  <si>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</si>
  <si>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</si>
  <si>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</si>
  <si>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</si>
  <si>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</si>
  <si>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</si>
  <si>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</si>
  <si>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</si>
  <si>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</si>
  <si>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</si>
  <si>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</si>
  <si>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</si>
  <si>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</si>
  <si>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</si>
  <si>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</si>
  <si>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</si>
  <si>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</si>
  <si>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</si>
  <si>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</si>
  <si>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</si>
  <si>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</si>
  <si>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</si>
  <si>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</si>
  <si>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</si>
  <si>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</si>
  <si>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</si>
  <si>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</si>
  <si>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</si>
  <si>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</si>
  <si>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</si>
  <si>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</si>
  <si>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</si>
  <si>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</si>
  <si>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</si>
  <si>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</si>
  <si>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</si>
  <si>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</si>
  <si>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</si>
  <si>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</si>
  <si>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</si>
  <si>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</si>
  <si>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</si>
  <si>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</si>
  <si>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</si>
  <si>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</si>
  <si>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</si>
  <si>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</si>
  <si>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</si>
  <si>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</si>
  <si>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</si>
  <si>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</si>
  <si>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</si>
  <si>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</si>
  <si>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</si>
  <si>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</si>
  <si>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</si>
  <si>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</si>
  <si>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</si>
  <si>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</si>
  <si>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</si>
  <si>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</si>
  <si>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</si>
  <si>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</si>
  <si>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</si>
  <si>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</si>
  <si>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</si>
  <si>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</si>
  <si>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</si>
  <si>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</si>
  <si>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</si>
  <si>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</si>
  <si>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</si>
  <si>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</si>
  <si>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</si>
  <si>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</si>
  <si>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</si>
  <si>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</si>
  <si>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</si>
  <si>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</si>
  <si>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</si>
  <si>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</si>
  <si>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</si>
  <si>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</si>
  <si>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</si>
  <si>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</si>
  <si>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</si>
  <si>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</si>
  <si>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</si>
  <si>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</si>
  <si>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</si>
  <si>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</si>
  <si>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</si>
  <si>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</si>
  <si>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</si>
  <si>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</si>
  <si>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</si>
  <si>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</si>
  <si>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</si>
  <si>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</si>
  <si>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</si>
  <si>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</si>
  <si>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</si>
  <si>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</si>
  <si>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</si>
  <si>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</si>
  <si>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</si>
  <si>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</si>
  <si>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</si>
  <si>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</si>
  <si>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</si>
  <si>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</si>
  <si>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</si>
  <si>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</si>
  <si>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</si>
  <si>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</si>
  <si>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</si>
  <si>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</si>
  <si>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</si>
  <si>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</si>
  <si>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</si>
  <si>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</si>
  <si>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</si>
  <si>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</si>
  <si>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</si>
  <si>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</si>
  <si>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</si>
  <si>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</si>
  <si>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</si>
  <si>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</si>
  <si>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</si>
  <si>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</si>
  <si>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</si>
  <si>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</si>
  <si>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</si>
  <si>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</si>
  <si>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</si>
  <si>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</si>
  <si>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</si>
  <si>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</si>
  <si>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</si>
  <si>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</si>
  <si>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</si>
  <si>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</si>
  <si>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</si>
  <si>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</si>
  <si>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</si>
  <si>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</si>
  <si>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</si>
  <si>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</si>
  <si>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</si>
  <si>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</si>
  <si>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</si>
  <si>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</si>
  <si>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</si>
  <si>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</si>
  <si>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</si>
  <si>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</si>
  <si>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</si>
  <si>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</si>
  <si>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</si>
  <si>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</si>
  <si>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</si>
  <si>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</si>
  <si>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</si>
  <si>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</si>
  <si>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</si>
  <si>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</si>
  <si>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</si>
  <si>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</si>
  <si>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</si>
  <si>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</si>
  <si>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</si>
  <si>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</si>
  <si>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</si>
  <si>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</si>
  <si>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</si>
  <si>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</si>
  <si>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</si>
  <si>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</si>
  <si>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</si>
  <si>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</si>
  <si>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</si>
  <si>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</si>
  <si>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</si>
  <si>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</si>
  <si>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</si>
  <si>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</si>
  <si>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</si>
  <si>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</si>
  <si>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</si>
  <si>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</si>
  <si>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</si>
  <si>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</si>
  <si>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</si>
  <si>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</si>
  <si>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</si>
  <si>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</si>
  <si>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</si>
  <si>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</si>
  <si>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</si>
  <si>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</si>
  <si>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</si>
  <si>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</si>
  <si>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</si>
  <si>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</si>
  <si>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</si>
  <si>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</si>
  <si>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</si>
  <si>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</si>
  <si>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</si>
  <si>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</si>
  <si>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</si>
  <si>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</si>
  <si>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</si>
  <si>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</si>
  <si>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</si>
  <si>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</si>
  <si>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</si>
  <si>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</si>
  <si>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</si>
  <si>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</si>
  <si>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</si>
  <si>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</si>
  <si>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</si>
  <si>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</si>
  <si>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</si>
  <si>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</si>
  <si>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</si>
  <si>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</si>
  <si>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</si>
  <si>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</si>
  <si>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</si>
  <si>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</si>
  <si>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</si>
  <si>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</si>
  <si>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</si>
  <si>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</si>
  <si>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</si>
  <si>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</si>
  <si>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</si>
  <si>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</si>
  <si>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</si>
  <si>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</si>
  <si>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</si>
  <si>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</si>
  <si>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</si>
  <si>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</si>
  <si>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</si>
  <si>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</si>
  <si>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</si>
  <si>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</si>
  <si>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</si>
  <si>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</si>
  <si>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</si>
  <si>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</si>
  <si>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</si>
  <si>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</si>
  <si>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</si>
  <si>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</si>
  <si>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</si>
  <si>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</si>
  <si>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</si>
  <si>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</si>
  <si>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</si>
  <si>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</si>
  <si>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</si>
  <si>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</si>
  <si>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</si>
  <si>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</si>
  <si>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</si>
  <si>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</si>
  <si>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</si>
  <si>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</si>
  <si>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</si>
  <si>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</si>
  <si>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</si>
  <si>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</si>
  <si>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</si>
  <si>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</si>
  <si>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</si>
  <si>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</si>
  <si>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</si>
  <si>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</si>
  <si>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</si>
  <si>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</si>
  <si>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</si>
  <si>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</si>
  <si>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</si>
  <si>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</si>
  <si>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</si>
  <si>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</si>
  <si>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</si>
  <si>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</si>
  <si>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</si>
  <si>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</si>
  <si>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</si>
  <si>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</si>
  <si>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</si>
  <si>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</si>
  <si>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</si>
  <si>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</si>
  <si>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</si>
  <si>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</si>
  <si>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</si>
  <si>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</si>
  <si>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</si>
  <si>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</si>
  <si>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</si>
  <si>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</si>
  <si>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</si>
  <si>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</si>
  <si>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</si>
  <si>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</si>
  <si>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</si>
  <si>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</si>
  <si>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</si>
  <si>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</si>
  <si>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</si>
  <si>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</si>
  <si>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</si>
  <si>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</si>
  <si>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</si>
  <si>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</si>
  <si>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</si>
  <si>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</si>
  <si>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</si>
  <si>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</si>
  <si>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</si>
  <si>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</si>
  <si>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</si>
  <si>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</si>
  <si>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</si>
  <si>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</si>
  <si>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</si>
  <si>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</si>
  <si>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</si>
  <si>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</si>
  <si>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</si>
  <si>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</si>
  <si>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</si>
  <si>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</si>
  <si>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</si>
  <si>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</si>
  <si>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</si>
  <si>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</si>
  <si>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</si>
  <si>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</si>
  <si>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</si>
  <si>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</si>
  <si>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</si>
  <si>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</si>
  <si>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</si>
  <si>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</si>
  <si>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</si>
  <si>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</si>
  <si>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</si>
  <si>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</si>
  <si>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</si>
  <si>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</si>
  <si>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</si>
  <si>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</si>
  <si>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</si>
  <si>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</si>
  <si>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</si>
  <si>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</si>
  <si>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</si>
  <si>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</si>
  <si>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</si>
  <si>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</si>
  <si>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</si>
  <si>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</si>
  <si>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</si>
  <si>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</si>
  <si>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</si>
  <si>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</si>
  <si>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</si>
  <si>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</si>
  <si>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</si>
  <si>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</si>
  <si>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</si>
  <si>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</si>
  <si>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</si>
  <si>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</si>
  <si>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</si>
  <si>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</si>
  <si>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</si>
  <si>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</si>
  <si>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</si>
  <si>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</si>
  <si>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</si>
  <si>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</si>
  <si>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</si>
  <si>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</si>
  <si>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</si>
  <si>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</si>
  <si>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</si>
  <si>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</si>
  <si>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</si>
  <si>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</si>
  <si>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</si>
  <si>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</si>
  <si>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</si>
  <si>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</si>
  <si>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</si>
  <si>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</si>
  <si>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</si>
  <si>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</si>
  <si>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</si>
  <si>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</si>
  <si>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</si>
  <si>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</si>
  <si>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</si>
  <si>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</si>
  <si>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</si>
  <si>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</si>
  <si>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</si>
  <si>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</si>
  <si>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</si>
  <si>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</si>
  <si>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</si>
  <si>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</si>
  <si>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</si>
  <si>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</si>
  <si>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</si>
  <si>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</si>
  <si>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</si>
  <si>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</si>
  <si>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</si>
  <si>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</si>
  <si>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</si>
  <si>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</si>
  <si>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</si>
  <si>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</si>
  <si>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</si>
  <si>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</si>
  <si>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</si>
  <si>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</si>
  <si>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</si>
  <si>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</si>
  <si>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</si>
  <si>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</si>
  <si>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</si>
  <si>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</si>
  <si>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</si>
  <si>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</si>
  <si>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</si>
  <si>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</si>
  <si>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</si>
  <si>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</si>
  <si>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</si>
  <si>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</si>
  <si>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</si>
  <si>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</si>
  <si>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</si>
  <si>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</si>
  <si>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</si>
  <si>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</si>
  <si>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</si>
  <si>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</si>
  <si>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</si>
  <si>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</si>
  <si>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</si>
  <si>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</si>
  <si>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</si>
  <si>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</si>
  <si>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</si>
  <si>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</si>
  <si>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</si>
  <si>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</si>
  <si>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</si>
  <si>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</si>
  <si>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</si>
  <si>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</si>
  <si>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</si>
  <si>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</si>
  <si>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</si>
  <si>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</si>
  <si>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</si>
  <si>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</si>
  <si>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</si>
  <si>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</si>
  <si>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</si>
  <si>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</si>
  <si>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</si>
  <si>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</si>
  <si>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</si>
  <si>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</si>
  <si>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</si>
  <si>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</si>
  <si>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</si>
  <si>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</si>
  <si>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</si>
  <si>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</si>
  <si>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</si>
  <si>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</si>
  <si>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</si>
  <si>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</si>
  <si>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</si>
  <si>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</si>
  <si>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</si>
  <si>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</si>
  <si>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</si>
  <si>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</si>
  <si>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</si>
  <si>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</si>
  <si>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</si>
  <si>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</si>
  <si>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</si>
  <si>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</si>
  <si>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</si>
  <si>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</si>
  <si>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</si>
  <si>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</si>
  <si>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</si>
  <si>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</si>
  <si>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</si>
  <si>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</si>
  <si>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</si>
  <si>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</si>
  <si>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</si>
  <si>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</si>
  <si>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</si>
  <si>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</si>
  <si>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</si>
  <si>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</si>
  <si>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</si>
  <si>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</si>
  <si>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</si>
  <si>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</si>
  <si>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</si>
  <si>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</si>
  <si>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</si>
  <si>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</si>
  <si>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</si>
  <si>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</si>
  <si>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</si>
  <si>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</si>
  <si>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</si>
  <si>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</si>
  <si>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</si>
  <si>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</si>
  <si>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</si>
  <si>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</si>
  <si>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</si>
  <si>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</si>
  <si>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</si>
  <si>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</si>
  <si>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</si>
  <si>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</si>
  <si>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</si>
  <si>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</si>
  <si>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</si>
  <si>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</si>
  <si>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</si>
  <si>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</si>
  <si>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</si>
  <si>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</si>
  <si>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</si>
  <si>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</si>
  <si>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</si>
  <si>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</si>
  <si>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</si>
  <si>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</si>
  <si>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</si>
  <si>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</si>
  <si>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</si>
  <si>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</si>
  <si>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</si>
  <si>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</si>
  <si>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</si>
  <si>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</si>
  <si>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</si>
  <si>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</si>
  <si>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</si>
  <si>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</si>
  <si>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</si>
  <si>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</si>
  <si>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</si>
  <si>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</si>
  <si>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</si>
  <si>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</si>
  <si>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</si>
  <si>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</si>
  <si>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</si>
  <si>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</si>
  <si>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</si>
  <si>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</si>
  <si>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</si>
  <si>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</si>
  <si>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</si>
  <si>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</si>
  <si>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</si>
  <si>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</si>
  <si>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</si>
  <si>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</si>
  <si>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</si>
  <si>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</si>
  <si>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</si>
  <si>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</si>
  <si>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</si>
  <si>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</si>
  <si>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</si>
  <si>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</si>
  <si>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</si>
  <si>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</si>
  <si>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</si>
  <si>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</si>
  <si>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</si>
  <si>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</si>
  <si>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</si>
  <si>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</si>
  <si>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</si>
  <si>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</si>
  <si>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</si>
  <si>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</si>
  <si>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</si>
  <si>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</si>
  <si>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</si>
  <si>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</si>
  <si>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</si>
  <si>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</si>
  <si>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</si>
  <si>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</si>
  <si>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</si>
  <si>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</si>
  <si>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</si>
  <si>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</si>
  <si>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</si>
  <si>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</si>
  <si>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</si>
  <si>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</si>
  <si>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</si>
  <si>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</si>
  <si>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</si>
  <si>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</si>
  <si>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</si>
  <si>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</si>
  <si>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</si>
  <si>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</si>
  <si>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</si>
  <si>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</si>
  <si>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</si>
  <si>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</si>
  <si>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</si>
  <si>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</si>
  <si>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</si>
  <si>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</si>
  <si>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</si>
  <si>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</si>
  <si>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</si>
  <si>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</si>
  <si>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</si>
  <si>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</si>
  <si>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</si>
  <si>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</si>
  <si>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</si>
  <si>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</si>
  <si>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</si>
  <si>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</si>
  <si>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</si>
  <si>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</si>
  <si>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</si>
  <si>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</si>
  <si>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</si>
  <si>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</si>
  <si>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</si>
  <si>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</si>
  <si>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</si>
  <si>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</si>
  <si>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</si>
  <si>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</si>
  <si>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</si>
  <si>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</si>
  <si>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</si>
  <si>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</si>
  <si>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</si>
  <si>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</si>
  <si>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</si>
  <si>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</si>
  <si>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</si>
  <si>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</si>
  <si>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</si>
  <si>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</si>
  <si>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</si>
  <si>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</si>
  <si>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</si>
  <si>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</si>
  <si>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</si>
  <si>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</si>
  <si>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</si>
  <si>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</si>
  <si>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</si>
  <si>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</si>
  <si>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</si>
  <si>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</si>
  <si>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</si>
  <si>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</si>
  <si>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</si>
  <si>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</si>
  <si>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</si>
  <si>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</si>
  <si>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</si>
  <si>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</si>
  <si>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</si>
  <si>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</si>
  <si>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</si>
  <si>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</si>
  <si>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</si>
  <si>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</si>
  <si>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</si>
  <si>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</si>
  <si>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</si>
  <si>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</si>
  <si>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</si>
  <si>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</si>
  <si>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</si>
  <si>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</si>
  <si>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</si>
  <si>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</si>
  <si>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</si>
  <si>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</si>
  <si>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</si>
  <si>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</si>
  <si>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</si>
  <si>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</si>
  <si>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</si>
  <si>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</si>
  <si>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</si>
  <si>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</si>
  <si>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</si>
  <si>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</si>
  <si>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</si>
  <si>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</si>
  <si>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</si>
  <si>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</si>
  <si>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</si>
  <si>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</si>
  <si>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</si>
  <si>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</si>
  <si>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</si>
  <si>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</si>
  <si>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</si>
  <si>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</si>
  <si>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</si>
  <si>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</si>
  <si>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</si>
  <si>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</si>
  <si>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</si>
  <si>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</si>
  <si>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</si>
  <si>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</si>
  <si>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</si>
  <si>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</si>
  <si>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</si>
  <si>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</si>
  <si>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</si>
  <si>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</si>
  <si>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</si>
  <si>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</si>
  <si>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</si>
  <si>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</si>
  <si>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</si>
  <si>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</si>
  <si>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</si>
  <si>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</si>
  <si>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</si>
  <si>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</si>
  <si>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</si>
  <si>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</si>
  <si>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</si>
  <si>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</si>
  <si>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</si>
  <si>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</si>
  <si>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</si>
  <si>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</si>
  <si>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</si>
  <si>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</si>
  <si>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</si>
  <si>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</si>
  <si>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</si>
  <si>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</si>
  <si>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</si>
  <si>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</si>
  <si>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</si>
  <si>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</si>
  <si>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</si>
  <si>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</si>
  <si>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</si>
  <si>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</si>
  <si>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</si>
  <si>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</si>
  <si>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</si>
  <si>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</si>
  <si>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</si>
  <si>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</si>
  <si>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</si>
  <si>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</si>
  <si>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</si>
  <si>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</si>
  <si>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</si>
  <si>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</si>
  <si>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</si>
  <si>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</si>
  <si>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</si>
  <si>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</si>
  <si>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</si>
  <si>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</si>
  <si>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</si>
  <si>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</si>
  <si>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</si>
  <si>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</si>
  <si>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</si>
  <si>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</si>
  <si>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</si>
  <si>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</si>
  <si>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</si>
  <si>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</si>
  <si>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</si>
  <si>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</si>
  <si>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</si>
  <si>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</si>
  <si>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</si>
  <si>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</si>
  <si>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</si>
  <si>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</si>
  <si>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</si>
  <si>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</si>
  <si>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</si>
  <si>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</si>
  <si>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</si>
  <si>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</si>
  <si>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</si>
  <si>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</si>
  <si>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</si>
  <si>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</si>
  <si>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</si>
  <si>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</si>
  <si>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</si>
  <si>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</si>
  <si>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</si>
  <si>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</si>
  <si>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</si>
  <si>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</si>
  <si>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</si>
  <si>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</si>
  <si>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</si>
  <si>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</si>
  <si>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</si>
  <si>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</si>
  <si>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</si>
  <si>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</si>
  <si>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</si>
  <si>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</si>
  <si>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</si>
  <si>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</si>
  <si>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</si>
  <si>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</si>
  <si>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</si>
  <si>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</si>
  <si>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</si>
  <si>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</si>
  <si>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</si>
  <si>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</si>
  <si>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</si>
  <si>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</si>
  <si>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</si>
  <si>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</si>
  <si>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</si>
  <si>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</si>
  <si>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</si>
  <si>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</si>
  <si>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</si>
  <si>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</si>
  <si>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</si>
  <si>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</si>
  <si>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</si>
  <si>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</si>
  <si>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</si>
  <si>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</si>
  <si>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</si>
  <si>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</si>
  <si>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</si>
  <si>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</si>
  <si>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</si>
  <si>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</si>
  <si>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</si>
  <si>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</si>
  <si>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</si>
  <si>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</si>
  <si>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</si>
  <si>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</si>
  <si>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</si>
  <si>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</si>
  <si>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</si>
  <si>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</si>
  <si>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</si>
  <si>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</si>
  <si>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</si>
  <si>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</si>
  <si>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</si>
  <si>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</si>
  <si>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</si>
  <si>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</si>
  <si>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</si>
  <si>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</si>
  <si>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</si>
  <si>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</si>
  <si>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</si>
  <si>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</si>
  <si>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</si>
  <si>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</si>
  <si>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</si>
  <si>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</si>
  <si>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</si>
  <si>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</si>
  <si>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</si>
  <si>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</si>
  <si>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</si>
  <si>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</si>
  <si>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</si>
  <si>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</si>
  <si>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</si>
  <si>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</si>
  <si>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</si>
  <si>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</si>
  <si>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</si>
  <si>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</si>
  <si>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</si>
  <si>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</si>
  <si>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</si>
  <si>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</si>
  <si>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</si>
  <si>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</si>
  <si>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</si>
  <si>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</si>
  <si>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</si>
  <si>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</si>
  <si>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</si>
  <si>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</si>
  <si>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</si>
  <si>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</si>
  <si>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</si>
  <si>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</si>
  <si>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</si>
  <si>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</si>
  <si>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</si>
  <si>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</si>
  <si>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</si>
  <si>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</si>
  <si>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</si>
  <si>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</si>
  <si>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</si>
  <si>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</si>
  <si>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</si>
  <si>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</si>
  <si>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</si>
  <si>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</si>
  <si>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</si>
  <si>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</si>
  <si>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</si>
  <si>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</si>
  <si>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</si>
  <si>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</si>
  <si>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</si>
  <si>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</si>
  <si>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</si>
  <si>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</si>
  <si>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</si>
  <si>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</si>
  <si>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</si>
  <si>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</si>
  <si>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</si>
  <si>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</si>
  <si>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</si>
  <si>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</si>
  <si>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</si>
  <si>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</si>
  <si>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</si>
  <si>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</si>
  <si>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</si>
  <si>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</si>
  <si>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</si>
  <si>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</si>
  <si>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</si>
  <si>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</si>
  <si>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</si>
  <si>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</si>
  <si>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</si>
  <si>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</si>
  <si>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</si>
  <si>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</si>
  <si>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</si>
  <si>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</si>
  <si>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</si>
  <si>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</si>
  <si>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</si>
  <si>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</si>
  <si>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</si>
  <si>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</si>
  <si>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</si>
  <si>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</si>
  <si>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</si>
  <si>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</si>
  <si>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</si>
  <si>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</si>
  <si>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</si>
  <si>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</si>
  <si>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</si>
  <si>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</si>
  <si>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</si>
  <si>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</si>
  <si>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</si>
  <si>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</si>
  <si>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</si>
  <si>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</si>
  <si>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</si>
  <si>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</si>
  <si>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</si>
  <si>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</si>
  <si>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</si>
  <si>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</si>
  <si>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</si>
  <si>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</si>
  <si>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</si>
  <si>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</si>
  <si>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</si>
  <si>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</si>
  <si>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</si>
  <si>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</si>
  <si>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</si>
  <si>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</si>
  <si>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</si>
  <si>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</si>
  <si>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</si>
  <si>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</si>
  <si>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</si>
  <si>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</si>
  <si>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</si>
  <si>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</si>
  <si>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</si>
  <si>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</si>
  <si>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</si>
  <si>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</si>
  <si>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</si>
  <si>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</si>
  <si>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</si>
  <si>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</si>
  <si>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</si>
  <si>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</si>
  <si>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</si>
  <si>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</si>
  <si>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</si>
  <si>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</si>
  <si>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</si>
  <si>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</si>
  <si>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</si>
  <si>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</si>
  <si>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</si>
  <si>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</si>
  <si>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</si>
  <si>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</si>
  <si>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</si>
  <si>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</si>
  <si>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</si>
  <si>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</si>
  <si>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</si>
  <si>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</si>
  <si>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</si>
  <si>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</si>
  <si>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</si>
  <si>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</si>
  <si>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</si>
  <si>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</si>
  <si>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</si>
  <si>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</si>
  <si>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</si>
  <si>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</si>
  <si>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</si>
  <si>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</si>
  <si>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</si>
  <si>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</si>
  <si>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</si>
  <si>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</si>
  <si>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</si>
  <si>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</si>
  <si>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</si>
  <si>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</si>
  <si>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</si>
  <si>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</si>
  <si>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</si>
  <si>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</si>
  <si>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</si>
  <si>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</si>
  <si>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</si>
  <si>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</si>
  <si>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</si>
  <si>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</si>
  <si>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</si>
  <si>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</si>
  <si>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</si>
  <si>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</si>
  <si>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</si>
  <si>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</si>
  <si>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</si>
  <si>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</si>
  <si>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</si>
  <si>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</si>
  <si>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</si>
  <si>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</si>
  <si>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</si>
  <si>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</si>
  <si>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</si>
  <si>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</si>
  <si>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</si>
  <si>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</si>
  <si>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</si>
  <si>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</si>
  <si>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</si>
  <si>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</si>
  <si>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</si>
  <si>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</si>
  <si>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</si>
  <si>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</si>
  <si>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</si>
  <si>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</si>
  <si>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</si>
  <si>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</si>
  <si>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</si>
  <si>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</si>
  <si>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</si>
  <si>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</si>
  <si>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</si>
  <si>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</si>
  <si>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</si>
  <si>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</si>
  <si>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</si>
  <si>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</si>
  <si>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</si>
  <si>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</si>
  <si>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</si>
  <si>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</si>
  <si>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</si>
  <si>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</si>
  <si>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</si>
  <si>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</si>
  <si>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</si>
  <si>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</si>
  <si>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</si>
  <si>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</si>
  <si>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</si>
  <si>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</si>
  <si>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</si>
  <si>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</si>
  <si>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</si>
  <si>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</si>
  <si>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</si>
  <si>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</si>
  <si>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</si>
  <si>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</si>
  <si>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</si>
  <si>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</si>
  <si>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</si>
  <si>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</si>
  <si>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</si>
  <si>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</si>
  <si>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</si>
  <si>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</si>
  <si>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</si>
  <si>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</si>
  <si>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</si>
  <si>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</si>
  <si>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</si>
  <si>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</si>
  <si>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</si>
  <si>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</si>
  <si>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</si>
  <si>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</si>
  <si>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</si>
  <si>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</si>
  <si>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</si>
  <si>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</si>
  <si>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</si>
  <si>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</si>
  <si>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</si>
  <si>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</si>
  <si>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</si>
  <si>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</si>
  <si>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</si>
  <si>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</si>
  <si>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</si>
  <si>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</si>
  <si>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</si>
  <si>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</si>
  <si>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</si>
  <si>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</si>
  <si>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</si>
  <si>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</si>
  <si>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</si>
  <si>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</si>
  <si>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</si>
  <si>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</si>
  <si>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</si>
  <si>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</si>
  <si>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</si>
  <si>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</si>
  <si>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</si>
  <si>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</si>
  <si>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</si>
  <si>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</si>
  <si>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</si>
  <si>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</si>
  <si>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</si>
  <si>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</si>
  <si>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</si>
  <si>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</si>
  <si>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</si>
  <si>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</si>
  <si>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</si>
  <si>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</si>
  <si>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</si>
  <si>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</si>
  <si>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</si>
  <si>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</si>
  <si>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</si>
  <si>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</si>
  <si>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</si>
  <si>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</si>
  <si>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</si>
  <si>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</si>
  <si>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</si>
  <si>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</si>
  <si>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</si>
  <si>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</si>
  <si>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</si>
  <si>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</si>
  <si>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</si>
  <si>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</si>
  <si>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</si>
  <si>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</si>
  <si>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</si>
  <si>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</si>
  <si>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</si>
  <si>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</si>
  <si>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</si>
  <si>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</si>
  <si>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</si>
  <si>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</si>
  <si>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</si>
  <si>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</si>
  <si>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</si>
  <si>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</si>
  <si>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</si>
  <si>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</si>
  <si>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</si>
  <si>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</si>
  <si>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</si>
  <si>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</si>
  <si>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</si>
  <si>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</si>
  <si>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</si>
  <si>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</si>
  <si>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</si>
  <si>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</si>
  <si>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</si>
  <si>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</si>
  <si>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</si>
  <si>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</si>
  <si>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</si>
  <si>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</si>
  <si>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</si>
  <si>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</si>
  <si>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</si>
  <si>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</si>
  <si>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</si>
  <si>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</si>
  <si>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</si>
  <si>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</si>
  <si>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</si>
  <si>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</si>
  <si>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</si>
  <si>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</si>
  <si>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</si>
  <si>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</si>
  <si>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</si>
  <si>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</si>
  <si>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</si>
  <si>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</si>
  <si>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</si>
  <si>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</si>
  <si>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</si>
  <si>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</si>
  <si>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</si>
  <si>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</si>
  <si>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</si>
  <si>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</si>
  <si>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</si>
  <si>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</si>
  <si>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</si>
  <si>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</si>
  <si>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</si>
  <si>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</si>
  <si>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</si>
  <si>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</si>
  <si>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</si>
  <si>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</si>
  <si>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</si>
  <si>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</si>
  <si>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</si>
  <si>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</si>
  <si>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</si>
  <si>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</si>
  <si>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</si>
  <si>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</si>
  <si>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</si>
  <si>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</si>
  <si>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</si>
  <si>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</si>
  <si>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</si>
  <si>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</si>
  <si>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</si>
  <si>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</si>
  <si>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</si>
  <si>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</si>
  <si>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</si>
  <si>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</si>
  <si>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</si>
  <si>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</si>
  <si>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</si>
  <si>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</si>
  <si>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</si>
  <si>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</si>
  <si>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</si>
  <si>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</si>
  <si>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</si>
  <si>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</si>
  <si>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</si>
  <si>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</si>
  <si>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</si>
  <si>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</si>
  <si>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</si>
  <si>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</si>
  <si>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</si>
  <si>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</si>
  <si>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</si>
  <si>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</si>
  <si>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</si>
  <si>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</si>
  <si>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</si>
  <si>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</si>
  <si>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</si>
  <si>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</si>
  <si>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</si>
  <si>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</si>
  <si>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</si>
  <si>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</si>
  <si>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</si>
  <si>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</si>
  <si>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</si>
  <si>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</si>
  <si>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</si>
  <si>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</si>
  <si>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</si>
  <si>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</si>
  <si>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</si>
  <si>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</si>
  <si>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</si>
  <si>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</si>
  <si>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</si>
  <si>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</si>
  <si>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</si>
  <si>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</si>
  <si>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</si>
  <si>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</si>
  <si>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</si>
  <si>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</si>
  <si>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</si>
  <si>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</si>
  <si>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</si>
  <si>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</si>
  <si>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</si>
  <si>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</si>
  <si>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</si>
  <si>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</si>
  <si>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</si>
  <si>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</si>
  <si>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</si>
  <si>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</si>
  <si>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</si>
  <si>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</si>
  <si>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</si>
  <si>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</si>
  <si>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</si>
  <si>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</si>
  <si>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</si>
  <si>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</si>
  <si>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</si>
  <si>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</si>
  <si>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</si>
  <si>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</si>
  <si>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</si>
  <si>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</si>
  <si>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</si>
  <si>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</si>
  <si>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</si>
  <si>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</si>
  <si>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</si>
  <si>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</si>
  <si>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</si>
  <si>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</si>
  <si>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</si>
  <si>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</si>
  <si>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</si>
  <si>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</si>
  <si>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</si>
  <si>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</si>
  <si>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</si>
  <si>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</si>
  <si>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</si>
  <si>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</si>
  <si>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</si>
  <si>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</si>
  <si>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</si>
  <si>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</si>
  <si>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</si>
  <si>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</si>
  <si>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</si>
  <si>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</si>
  <si>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</si>
  <si>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</si>
  <si>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</si>
  <si>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</si>
  <si>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</si>
  <si>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</si>
  <si>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</si>
  <si>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</si>
  <si>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</si>
  <si>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</si>
  <si>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</si>
  <si>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</si>
  <si>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</si>
  <si>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</si>
  <si>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</si>
  <si>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</si>
  <si>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</si>
  <si>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</si>
  <si>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</si>
  <si>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</si>
  <si>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</si>
  <si>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</si>
  <si>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</si>
  <si>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</si>
  <si>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</si>
  <si>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</si>
  <si>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</si>
  <si>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</si>
  <si>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</si>
  <si>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</si>
  <si>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</si>
  <si>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</si>
  <si>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</si>
  <si>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</si>
  <si>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</si>
  <si>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</si>
  <si>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</si>
  <si>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</si>
  <si>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</si>
  <si>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</si>
  <si>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</si>
  <si>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</si>
  <si>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</si>
  <si>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</si>
  <si>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</si>
  <si>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</si>
  <si>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</si>
  <si>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</si>
  <si>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</si>
  <si>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</si>
  <si>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</si>
  <si>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</si>
  <si>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</si>
  <si>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</si>
  <si>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</si>
  <si>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</si>
  <si>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</si>
  <si>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</si>
  <si>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</si>
  <si>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</si>
  <si>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</si>
  <si>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</si>
  <si>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</si>
  <si>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</si>
  <si>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</si>
  <si>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</si>
  <si>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</si>
  <si>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</si>
  <si>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</si>
  <si>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</si>
  <si>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</si>
  <si>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</si>
  <si>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</si>
  <si>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</si>
  <si>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</si>
  <si>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</si>
  <si>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</si>
  <si>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</si>
  <si>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</si>
  <si>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</si>
  <si>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</si>
  <si>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</si>
  <si>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</si>
  <si>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</si>
  <si>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</si>
  <si>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</si>
  <si>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</si>
  <si>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</si>
  <si>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</si>
  <si>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</si>
  <si>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</si>
  <si>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</si>
  <si>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</si>
  <si>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</si>
  <si>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</si>
  <si>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</si>
  <si>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</si>
  <si>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</si>
  <si>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</si>
  <si>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</si>
  <si>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</si>
  <si>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</si>
  <si>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</si>
  <si>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</si>
  <si>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</si>
  <si>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</si>
  <si>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</si>
  <si>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</si>
  <si>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</si>
  <si>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</si>
  <si>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</si>
  <si>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</si>
  <si>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</si>
  <si>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</si>
  <si>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</si>
  <si>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</si>
  <si>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</si>
  <si>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</si>
  <si>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</si>
  <si>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</si>
  <si>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</si>
  <si>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</si>
  <si>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</si>
  <si>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</si>
  <si>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</si>
  <si>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</si>
  <si>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</si>
  <si>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</si>
  <si>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</si>
  <si>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</si>
  <si>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</si>
  <si>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</si>
  <si>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</si>
  <si>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</si>
  <si>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</si>
  <si>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</si>
  <si>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</si>
  <si>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</si>
  <si>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</si>
  <si>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</si>
  <si>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</si>
  <si>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</si>
  <si>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</si>
  <si>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</si>
  <si>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</si>
  <si>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</si>
  <si>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</si>
  <si>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</si>
  <si>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</si>
  <si>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</si>
  <si>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</si>
  <si>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</si>
  <si>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</si>
  <si>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</si>
  <si>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</si>
  <si>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</si>
  <si>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</si>
  <si>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</si>
  <si>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</si>
  <si>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</si>
  <si>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</si>
  <si>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</si>
  <si>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</si>
  <si>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</si>
  <si>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</si>
  <si>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</si>
  <si>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</si>
  <si>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</si>
  <si>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</si>
  <si>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</si>
  <si>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</si>
  <si>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</si>
  <si>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</si>
  <si>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</si>
  <si>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</si>
  <si>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</si>
  <si>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</si>
  <si>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</si>
  <si>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</si>
  <si>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</si>
  <si>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</si>
  <si>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</si>
  <si>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</si>
  <si>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</si>
  <si>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</si>
  <si>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</si>
  <si>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</si>
  <si>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</si>
  <si>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</si>
  <si>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</si>
  <si>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</si>
  <si>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</si>
  <si>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</si>
  <si>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</si>
  <si>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</si>
  <si>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</si>
  <si>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</si>
  <si>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</si>
  <si>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</si>
  <si>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</si>
  <si>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</si>
  <si>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</si>
  <si>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</si>
  <si>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</si>
  <si>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</si>
  <si>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</si>
  <si>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</si>
  <si>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</si>
  <si>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</si>
  <si>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</si>
  <si>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</si>
  <si>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</si>
  <si>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</si>
  <si>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</si>
  <si>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</si>
  <si>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</si>
  <si>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</si>
  <si>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</si>
  <si>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</si>
  <si>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</si>
  <si>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</si>
  <si>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</si>
  <si>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</si>
  <si>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</si>
  <si>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</si>
  <si>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</si>
  <si>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</si>
  <si>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</si>
  <si>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</si>
  <si>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</si>
  <si>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</si>
  <si>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</si>
  <si>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</si>
  <si>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</si>
  <si>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</si>
  <si>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</si>
  <si>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</si>
  <si>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</si>
  <si>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</si>
  <si>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</si>
  <si>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</si>
  <si>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</si>
  <si>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</si>
  <si>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</si>
  <si>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</si>
  <si>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</si>
  <si>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</si>
  <si>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</si>
  <si>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</si>
  <si>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</si>
  <si>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</si>
  <si>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</si>
  <si>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</si>
  <si>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</si>
  <si>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</si>
  <si>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</si>
  <si>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</si>
  <si>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</si>
  <si>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</si>
  <si>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</si>
  <si>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</si>
  <si>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</si>
  <si>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</si>
  <si>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</si>
  <si>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</si>
  <si>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</si>
  <si>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</si>
  <si>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</si>
  <si>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</si>
  <si>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</si>
  <si>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</si>
  <si>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</si>
  <si>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</si>
  <si>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</si>
  <si>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</si>
  <si>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</si>
  <si>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</si>
  <si>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</si>
  <si>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</si>
  <si>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</si>
  <si>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</si>
  <si>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</si>
  <si>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</si>
  <si>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</si>
  <si>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</si>
  <si>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</si>
  <si>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</si>
  <si>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</si>
  <si>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</si>
  <si>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</si>
  <si>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</si>
  <si>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</si>
  <si>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</si>
  <si>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</si>
  <si>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</si>
  <si>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</si>
  <si>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</si>
  <si>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</si>
  <si>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</si>
  <si>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</si>
  <si>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</si>
  <si>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</si>
  <si>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</si>
  <si>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</si>
  <si>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</si>
  <si>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</si>
  <si>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</si>
  <si>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</si>
  <si>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</si>
  <si>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</si>
  <si>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</si>
  <si>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</si>
  <si>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</si>
  <si>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</si>
  <si>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</si>
  <si>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</si>
  <si>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</si>
  <si>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</si>
  <si>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</si>
  <si>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</si>
  <si>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</si>
  <si>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</si>
  <si>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</si>
  <si>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</si>
  <si>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</si>
  <si>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</si>
  <si>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</si>
  <si>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</si>
  <si>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</si>
  <si>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</si>
  <si>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</si>
  <si>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</si>
  <si>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</si>
  <si>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</si>
  <si>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</si>
  <si>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</si>
  <si>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</si>
  <si>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</si>
  <si>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</si>
  <si>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</si>
  <si>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</si>
  <si>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</si>
  <si>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</si>
  <si>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</si>
  <si>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</si>
  <si>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</si>
  <si>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</si>
  <si>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</si>
  <si>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</si>
  <si>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</si>
  <si>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</si>
  <si>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</si>
  <si>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</si>
  <si>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</si>
  <si>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</si>
  <si>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</si>
  <si>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</si>
  <si>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</si>
  <si>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</si>
  <si>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</si>
  <si>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</si>
  <si>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</si>
  <si>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</si>
  <si>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</si>
  <si>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</si>
  <si>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</si>
  <si>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</si>
  <si>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</si>
  <si>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</si>
  <si>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</si>
  <si>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</si>
  <si>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</si>
  <si>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</si>
  <si>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</si>
  <si>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</si>
  <si>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</si>
  <si>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</si>
  <si>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</si>
  <si>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</si>
  <si>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</si>
  <si>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</si>
  <si>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</si>
  <si>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</si>
  <si>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</si>
  <si>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</si>
  <si>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</si>
  <si>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</si>
  <si>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</si>
  <si>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</si>
  <si>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</si>
  <si>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</si>
  <si>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</si>
  <si>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</si>
  <si>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</si>
  <si>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</si>
  <si>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</si>
  <si>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</si>
  <si>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</si>
  <si>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</si>
  <si>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</si>
  <si>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</si>
  <si>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</si>
  <si>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</si>
  <si>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</si>
  <si>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</si>
  <si>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</si>
  <si>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</si>
  <si>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</si>
  <si>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</si>
  <si>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</si>
  <si>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</si>
  <si>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</si>
  <si>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</si>
  <si>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</si>
  <si>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</si>
  <si>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</si>
  <si>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</si>
  <si>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</si>
  <si>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</si>
  <si>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</si>
  <si>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</si>
  <si>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</si>
  <si>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</si>
  <si>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</si>
  <si>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</si>
  <si>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</si>
  <si>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</si>
  <si>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</si>
  <si>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</si>
  <si>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</si>
  <si>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</si>
  <si>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</si>
  <si>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</si>
  <si>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</si>
  <si>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</si>
  <si>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</si>
  <si>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</si>
  <si>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</si>
  <si>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</si>
  <si>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</si>
  <si>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</si>
  <si>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</si>
  <si>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</si>
  <si>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</si>
  <si>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</si>
  <si>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</si>
  <si>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</si>
  <si>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</si>
  <si>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</si>
  <si>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</si>
  <si>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</si>
  <si>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</si>
  <si>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</si>
  <si>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</si>
  <si>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</si>
  <si>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</si>
  <si>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</si>
  <si>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</si>
  <si>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</si>
  <si>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</si>
  <si>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</si>
  <si>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</si>
  <si>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</si>
  <si>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</si>
  <si>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</si>
  <si>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</si>
  <si>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</si>
  <si>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</si>
  <si>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</si>
  <si>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</si>
  <si>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</si>
  <si>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</si>
  <si>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</si>
  <si>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</si>
  <si>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</si>
  <si>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</si>
  <si>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</si>
  <si>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</si>
  <si>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</si>
  <si>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</si>
  <si>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</si>
  <si>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</si>
  <si>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</si>
  <si>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</si>
  <si>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</si>
  <si>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</si>
  <si>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</si>
  <si>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</si>
  <si>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</si>
  <si>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</si>
  <si>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</si>
  <si>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</si>
  <si>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</si>
  <si>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</si>
  <si>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</si>
  <si>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</si>
  <si>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</si>
  <si>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</si>
  <si>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</si>
  <si>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</si>
  <si>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</si>
  <si>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</si>
  <si>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</si>
  <si>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</si>
  <si>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</si>
  <si>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</si>
  <si>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</si>
  <si>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</si>
  <si>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</si>
  <si>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</si>
  <si>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</si>
  <si>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</si>
  <si>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</si>
  <si>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</si>
  <si>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</si>
  <si>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</si>
  <si>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</si>
  <si>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</si>
  <si>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</si>
  <si>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</si>
  <si>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</si>
  <si>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</si>
  <si>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</si>
  <si>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</si>
  <si>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</si>
  <si>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</si>
  <si>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</si>
  <si>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</si>
  <si>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</si>
  <si>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</si>
  <si>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</si>
  <si>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</si>
  <si>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</si>
  <si>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</si>
  <si>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</si>
  <si>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</si>
  <si>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</si>
  <si>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</si>
  <si>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</si>
  <si>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</si>
  <si>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</si>
  <si>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</si>
  <si>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</si>
  <si>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</si>
  <si>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</si>
  <si>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</si>
  <si>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</si>
  <si>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</si>
  <si>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</si>
  <si>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</si>
  <si>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</si>
  <si>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</si>
  <si>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</si>
  <si>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</si>
  <si>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</si>
  <si>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</si>
  <si>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</si>
  <si>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</si>
  <si>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</si>
  <si>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</si>
  <si>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</si>
  <si>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</si>
  <si>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</si>
  <si>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</si>
  <si>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</si>
  <si>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</si>
  <si>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</si>
  <si>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</si>
  <si>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</si>
  <si>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</si>
  <si>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</si>
  <si>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</si>
  <si>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</si>
  <si>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</si>
  <si>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</si>
  <si>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</si>
  <si>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</si>
  <si>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</si>
  <si>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</si>
  <si>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</si>
  <si>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</si>
  <si>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</si>
  <si>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</si>
  <si>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</si>
  <si>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</si>
  <si>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</si>
  <si>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</si>
  <si>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</si>
  <si>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</si>
  <si>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</si>
  <si>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</si>
  <si>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</si>
  <si>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</si>
  <si>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</si>
  <si>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</si>
  <si>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</si>
  <si>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</si>
  <si>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</si>
  <si>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</si>
  <si>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</si>
  <si>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</si>
  <si>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</si>
  <si>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</si>
  <si>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</si>
  <si>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</si>
  <si>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</si>
  <si>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</si>
  <si>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</si>
  <si>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</si>
  <si>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</si>
  <si>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</si>
  <si>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</si>
  <si>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</si>
  <si>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</si>
  <si>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</si>
  <si>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</si>
  <si>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</si>
  <si>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</si>
  <si>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</si>
  <si>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</si>
  <si>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</si>
  <si>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</si>
  <si>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</si>
  <si>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</si>
  <si>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</si>
  <si>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</si>
  <si>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</si>
  <si>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</si>
  <si>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</si>
  <si>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</si>
  <si>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</si>
  <si>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</si>
  <si>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</si>
  <si>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</si>
  <si>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</si>
  <si>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</si>
  <si>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</si>
  <si>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</si>
  <si>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</si>
  <si>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</si>
  <si>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</si>
  <si>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</si>
  <si>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</si>
  <si>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</si>
  <si>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</si>
  <si>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</si>
  <si>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</si>
  <si>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</si>
  <si>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</si>
  <si>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</si>
  <si>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</si>
  <si>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</si>
  <si>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</si>
  <si>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</si>
  <si>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</si>
  <si>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</si>
  <si>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</si>
  <si>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</si>
  <si>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</si>
  <si>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</si>
  <si>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</si>
  <si>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</si>
  <si>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</si>
  <si>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</si>
  <si>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</si>
  <si>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</si>
  <si>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</si>
  <si>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</si>
  <si>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</si>
  <si>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</si>
  <si>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</si>
  <si>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</si>
  <si>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</si>
  <si>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</si>
  <si>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</si>
  <si>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</si>
  <si>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</si>
  <si>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</si>
  <si>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</si>
  <si>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</si>
  <si>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</si>
  <si>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</si>
  <si>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</si>
  <si>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</si>
  <si>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</si>
  <si>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</si>
  <si>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</si>
  <si>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</si>
  <si>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</si>
  <si>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</si>
  <si>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</si>
  <si>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</si>
  <si>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</si>
  <si>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</si>
  <si>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</si>
  <si>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</si>
  <si>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</si>
  <si>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</si>
  <si>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</si>
  <si>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</si>
  <si>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</si>
  <si>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</si>
  <si>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</si>
  <si>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</si>
  <si>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</si>
  <si>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</si>
  <si>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</si>
  <si>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</si>
  <si>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</si>
  <si>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</si>
  <si>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</si>
  <si>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</si>
  <si>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</si>
  <si>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</si>
  <si>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</si>
  <si>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</si>
  <si>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</si>
  <si>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</si>
  <si>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</si>
  <si>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</si>
  <si>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</si>
  <si>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</si>
  <si>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</si>
  <si>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</si>
  <si>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</si>
  <si>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</si>
  <si>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</si>
  <si>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</si>
  <si>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</si>
  <si>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</si>
  <si>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</si>
  <si>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</si>
  <si>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</si>
  <si>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</si>
  <si>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</si>
  <si>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</si>
  <si>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</si>
  <si>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</si>
  <si>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</si>
  <si>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</si>
  <si>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</si>
  <si>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</si>
  <si>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</si>
  <si>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</si>
  <si>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</si>
  <si>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</si>
  <si>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</si>
  <si>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</si>
  <si>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</si>
  <si>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</si>
  <si>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</si>
  <si>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</si>
  <si>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</si>
  <si>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</si>
  <si>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</si>
  <si>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</si>
  <si>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</si>
  <si>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</si>
  <si>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</si>
  <si>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</si>
  <si>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</si>
  <si>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</si>
  <si>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</si>
  <si>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</si>
  <si>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</si>
  <si>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</si>
  <si>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</si>
  <si>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</si>
  <si>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</si>
  <si>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</si>
  <si>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</si>
  <si>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</si>
  <si>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</si>
  <si>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</si>
  <si>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</si>
  <si>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</si>
  <si>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</si>
  <si>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</si>
  <si>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</si>
  <si>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</si>
  <si>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</si>
  <si>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</si>
  <si>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</si>
  <si>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</si>
  <si>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</si>
  <si>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</si>
  <si>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</si>
  <si>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</si>
  <si>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</si>
  <si>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</si>
  <si>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</si>
  <si>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</si>
  <si>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</si>
  <si>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</si>
  <si>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</si>
  <si>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</si>
  <si>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</si>
  <si>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</si>
  <si>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</si>
  <si>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</si>
  <si>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</si>
  <si>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</si>
  <si>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</si>
  <si>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</si>
  <si>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</si>
  <si>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</si>
  <si>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</si>
  <si>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</si>
  <si>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</si>
  <si>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</si>
  <si>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</si>
  <si>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</si>
  <si>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</si>
  <si>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</si>
  <si>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</si>
  <si>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</si>
  <si>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</si>
  <si>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</si>
  <si>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</si>
  <si>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</si>
  <si>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</si>
  <si>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</si>
  <si>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</si>
  <si>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</si>
  <si>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</si>
  <si>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</si>
  <si>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</si>
  <si>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</si>
  <si>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</si>
  <si>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</si>
  <si>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</si>
  <si>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</si>
  <si>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</si>
  <si>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</si>
  <si>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</si>
  <si>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</si>
  <si>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</si>
  <si>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</si>
  <si>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</si>
  <si>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</si>
  <si>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</si>
  <si>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</si>
  <si>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</si>
  <si>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</si>
  <si>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</si>
  <si>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</si>
  <si>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</si>
  <si>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</si>
  <si>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</si>
  <si>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</si>
  <si>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</si>
  <si>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</si>
  <si>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</si>
  <si>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</si>
  <si>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</si>
  <si>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</si>
  <si>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</si>
  <si>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</si>
  <si>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</si>
  <si>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</si>
  <si>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</si>
  <si>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</si>
  <si>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</si>
  <si>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</si>
  <si>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</si>
  <si>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</si>
  <si>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</si>
  <si>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</si>
  <si>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</si>
  <si>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</si>
  <si>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</si>
  <si>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</si>
  <si>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</si>
  <si>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</si>
  <si>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</si>
  <si>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</si>
  <si>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</si>
  <si>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</si>
  <si>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</si>
  <si>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</si>
  <si>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</si>
  <si>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</si>
  <si>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</si>
  <si>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</si>
  <si>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</si>
  <si>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</si>
  <si>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</si>
  <si>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</si>
  <si>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</si>
  <si>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</si>
  <si>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</si>
  <si>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</si>
  <si>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</si>
  <si>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</si>
  <si>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</si>
  <si>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</si>
  <si>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</si>
  <si>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</si>
  <si>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</si>
  <si>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</si>
  <si>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</si>
  <si>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</si>
  <si>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</si>
  <si>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</si>
  <si>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</si>
  <si>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</si>
  <si>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</si>
  <si>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</si>
  <si>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</si>
  <si>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</si>
  <si>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</si>
  <si>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</si>
  <si>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</si>
  <si>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</si>
  <si>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</si>
  <si>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</si>
  <si>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</si>
  <si>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</si>
  <si>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</si>
  <si>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</si>
  <si>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</si>
  <si>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</si>
  <si>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</si>
  <si>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</si>
  <si>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</si>
  <si>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</si>
  <si>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</si>
  <si>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</si>
  <si>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</si>
  <si>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</si>
  <si>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</si>
  <si>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</si>
  <si>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</si>
  <si>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</si>
  <si>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</si>
  <si>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</si>
  <si>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</si>
  <si>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</si>
  <si>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</si>
  <si>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</si>
  <si>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</si>
  <si>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</si>
  <si>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</si>
  <si>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</si>
  <si>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</si>
  <si>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</si>
  <si>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</si>
  <si>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</si>
  <si>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</si>
  <si>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</si>
  <si>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</si>
  <si>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</si>
  <si>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</si>
  <si>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</si>
  <si>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</si>
  <si>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</si>
  <si>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</si>
  <si>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</si>
  <si>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</si>
  <si>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</si>
  <si>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</si>
  <si>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</si>
  <si>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</si>
  <si>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</si>
  <si>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</si>
  <si>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</si>
  <si>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</si>
  <si>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</si>
  <si>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</si>
  <si>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</si>
  <si>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</si>
  <si>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</si>
  <si>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</si>
  <si>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</si>
  <si>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</si>
  <si>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</si>
  <si>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</si>
  <si>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</si>
  <si>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</si>
  <si>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</si>
  <si>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</si>
  <si>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</si>
  <si>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</si>
  <si>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</si>
  <si>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</si>
  <si>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</si>
  <si>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</si>
  <si>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</si>
  <si>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</si>
  <si>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</si>
  <si>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</si>
  <si>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</si>
  <si>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</si>
  <si>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</si>
  <si>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</si>
  <si>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</si>
  <si>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</si>
  <si>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</si>
  <si>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</si>
  <si>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</si>
  <si>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</si>
  <si>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</si>
  <si>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</si>
  <si>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</si>
  <si>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</si>
  <si>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</si>
  <si>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</si>
  <si>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</si>
  <si>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</si>
  <si>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</si>
  <si>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</si>
  <si>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</si>
  <si>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</si>
  <si>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</si>
  <si>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</si>
  <si>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</si>
  <si>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</si>
  <si>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</si>
  <si>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</si>
  <si>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</si>
  <si>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</si>
  <si>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</si>
  <si>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</si>
  <si>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</si>
  <si>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</si>
  <si>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</si>
  <si>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</si>
  <si>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</si>
  <si>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</si>
  <si>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</si>
  <si>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</si>
  <si>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</si>
  <si>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</si>
  <si>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</si>
  <si>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</si>
  <si>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</si>
  <si>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</si>
  <si>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</si>
  <si>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</si>
  <si>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</si>
  <si>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</si>
  <si>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</si>
  <si>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</si>
  <si>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</si>
  <si>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</si>
  <si>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</si>
  <si>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</si>
  <si>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</si>
  <si>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</si>
  <si>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</si>
  <si>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</si>
  <si>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</si>
  <si>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</si>
  <si>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</si>
  <si>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</si>
  <si>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</si>
  <si>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</si>
  <si>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</si>
  <si>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</si>
  <si>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</si>
  <si>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</si>
  <si>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</si>
  <si>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</si>
  <si>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</si>
  <si>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</si>
  <si>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</si>
  <si>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</si>
  <si>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</si>
  <si>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</si>
  <si>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</si>
  <si>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</si>
  <si>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</si>
  <si>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</si>
  <si>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</si>
  <si>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</si>
  <si>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</si>
  <si>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</si>
  <si>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</si>
  <si>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</si>
  <si>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</si>
  <si>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</si>
  <si>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</si>
  <si>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</si>
  <si>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</si>
  <si>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</si>
  <si>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</si>
  <si>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</si>
  <si>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</si>
  <si>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</si>
  <si>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</si>
  <si>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</si>
  <si>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</si>
  <si>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</si>
  <si>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</si>
  <si>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</si>
  <si>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</si>
  <si>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</si>
  <si>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</si>
  <si>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</si>
  <si>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</si>
  <si>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</si>
  <si>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</si>
  <si>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</si>
  <si>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</si>
  <si>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</si>
  <si>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</si>
  <si>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</si>
  <si>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</si>
  <si>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</si>
  <si>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</si>
  <si>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</si>
  <si>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</si>
  <si>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</si>
  <si>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</si>
  <si>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</si>
  <si>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</si>
  <si>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</si>
  <si>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</si>
  <si>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</si>
  <si>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</si>
  <si>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</si>
  <si>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</si>
  <si>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</si>
  <si>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</si>
  <si>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</si>
  <si>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</si>
  <si>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</si>
  <si>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</si>
  <si>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</si>
  <si>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</si>
  <si>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</si>
  <si>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</si>
  <si>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</si>
  <si>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</si>
  <si>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</si>
  <si>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</si>
  <si>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</si>
  <si>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</si>
  <si>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</si>
  <si>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</si>
  <si>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</si>
  <si>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</si>
  <si>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</si>
  <si>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</si>
  <si>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</si>
  <si>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</si>
  <si>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</si>
  <si>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</si>
  <si>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</si>
  <si>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</si>
  <si>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</si>
  <si>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</si>
  <si>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</si>
  <si>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</si>
  <si>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</si>
  <si>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</si>
  <si>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</si>
  <si>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</si>
  <si>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</si>
  <si>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</si>
  <si>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</si>
  <si>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</si>
  <si>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</si>
  <si>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</si>
  <si>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</si>
  <si>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</si>
  <si>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</si>
  <si>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</si>
  <si>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</si>
  <si>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</si>
  <si>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</si>
  <si>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</si>
  <si>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</si>
  <si>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</si>
  <si>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</si>
  <si>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</si>
  <si>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</si>
  <si>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</si>
  <si>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</si>
  <si>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</si>
  <si>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</si>
  <si>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</si>
  <si>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</si>
  <si>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</si>
  <si>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</si>
  <si>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</si>
  <si>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</si>
  <si>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</si>
  <si>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</si>
  <si>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</si>
  <si>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</si>
  <si>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</si>
  <si>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</si>
  <si>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</si>
  <si>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</si>
  <si>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</si>
  <si>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</si>
  <si>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</si>
  <si>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</si>
  <si>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</si>
  <si>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</si>
  <si>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</si>
  <si>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</si>
  <si>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</si>
  <si>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</si>
  <si>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</si>
  <si>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</si>
  <si>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</si>
  <si>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</si>
  <si>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</si>
  <si>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</si>
  <si>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</si>
  <si>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</si>
  <si>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</si>
  <si>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</si>
  <si>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</si>
  <si>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</si>
  <si>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</si>
  <si>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</si>
  <si>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</si>
  <si>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</si>
  <si>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</si>
  <si>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</si>
  <si>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</si>
  <si>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</si>
  <si>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</si>
  <si>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</si>
  <si>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</si>
  <si>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</si>
  <si>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</si>
  <si>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</si>
  <si>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</si>
  <si>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</si>
  <si>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</si>
  <si>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</si>
  <si>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</si>
  <si>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</si>
  <si>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</si>
  <si>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</si>
  <si>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</si>
  <si>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</si>
  <si>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</si>
  <si>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</si>
  <si>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</si>
  <si>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</si>
  <si>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</si>
  <si>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</si>
  <si>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</si>
  <si>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</si>
  <si>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</si>
  <si>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</si>
  <si>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</si>
  <si>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</si>
  <si>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</si>
  <si>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</si>
  <si>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</si>
  <si>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</si>
  <si>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</si>
  <si>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</si>
  <si>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</si>
  <si>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</si>
  <si>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</si>
  <si>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</si>
  <si>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</si>
  <si>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</si>
  <si>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</si>
  <si>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</si>
  <si>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</si>
  <si>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</si>
  <si>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</si>
  <si>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</si>
  <si>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</si>
  <si>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</si>
  <si>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</si>
  <si>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</si>
  <si>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</si>
  <si>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</si>
  <si>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</si>
  <si>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</si>
  <si>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</si>
  <si>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</si>
  <si>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</si>
  <si>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</si>
  <si>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</si>
  <si>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</si>
  <si>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</si>
  <si>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</si>
  <si>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</si>
  <si>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</si>
  <si>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</si>
  <si>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</si>
  <si>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</si>
  <si>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</si>
  <si>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</si>
  <si>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</si>
  <si>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</si>
  <si>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</si>
  <si>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</si>
  <si>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</si>
  <si>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</si>
  <si>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</si>
  <si>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</si>
  <si>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</si>
  <si>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</si>
  <si>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</si>
  <si>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</si>
  <si>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</si>
  <si>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</si>
  <si>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</si>
  <si>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</si>
  <si>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</si>
  <si>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</si>
  <si>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</si>
  <si>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</si>
  <si>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</si>
  <si>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</si>
  <si>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</si>
  <si>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</si>
  <si>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</si>
  <si>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</si>
  <si>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</si>
  <si>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</si>
  <si>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</si>
  <si>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</si>
  <si>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</si>
  <si>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</si>
  <si>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</si>
  <si>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</si>
  <si>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</si>
  <si>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</si>
  <si>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</si>
  <si>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</si>
  <si>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</si>
  <si>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</si>
  <si>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</si>
  <si>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</si>
  <si>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</si>
  <si>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</si>
  <si>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</si>
  <si>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</si>
  <si>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</si>
  <si>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</si>
  <si>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</si>
  <si>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</si>
  <si>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</si>
  <si>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</si>
  <si>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</si>
  <si>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</si>
  <si>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</si>
  <si>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</si>
  <si>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</si>
  <si>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</si>
  <si>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</si>
  <si>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</si>
  <si>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</si>
  <si>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</si>
  <si>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</si>
  <si>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</si>
  <si>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</si>
  <si>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</si>
  <si>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</si>
  <si>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</si>
  <si>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</si>
  <si>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</si>
  <si>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</si>
  <si>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</si>
  <si>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</si>
  <si>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</si>
  <si>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</si>
  <si>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</si>
  <si>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</si>
  <si>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</si>
  <si>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</si>
  <si>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</si>
  <si>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</si>
  <si>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</si>
  <si>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</si>
  <si>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</si>
  <si>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</si>
  <si>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</si>
  <si>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</si>
  <si>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</si>
  <si>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</si>
  <si>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</si>
  <si>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</si>
  <si>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</si>
  <si>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</si>
  <si>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</si>
  <si>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</si>
  <si>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</si>
  <si>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</si>
  <si>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</si>
  <si>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</si>
  <si>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</si>
  <si>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</si>
  <si>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</si>
  <si>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</si>
  <si>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</si>
  <si>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</si>
  <si>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</si>
  <si>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</si>
  <si>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</si>
  <si>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</si>
  <si>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</si>
  <si>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</si>
  <si>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</si>
  <si>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</si>
  <si>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</si>
  <si>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</si>
  <si>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</si>
  <si>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</si>
  <si>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</si>
  <si>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</si>
  <si>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</si>
  <si>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</si>
  <si>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</si>
  <si>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</si>
  <si>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</si>
  <si>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</si>
  <si>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</si>
  <si>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</si>
  <si>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</si>
  <si>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</si>
  <si>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</si>
  <si>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</si>
  <si>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</si>
  <si>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</si>
  <si>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</si>
  <si>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</si>
  <si>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</si>
  <si>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</si>
  <si>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</si>
  <si>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</si>
  <si>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</si>
  <si>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</si>
  <si>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</si>
  <si>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</si>
  <si>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</si>
  <si>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</si>
  <si>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</si>
  <si>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</si>
  <si>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</si>
  <si>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</si>
  <si>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</si>
  <si>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</si>
  <si>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</si>
  <si>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</si>
  <si>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</si>
  <si>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</si>
  <si>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</si>
  <si>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</si>
  <si>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</si>
  <si>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</si>
  <si>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</si>
  <si>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</si>
  <si>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</si>
  <si>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</si>
  <si>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</si>
  <si>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</si>
  <si>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</si>
  <si>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</si>
  <si>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</si>
  <si>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</si>
  <si>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</si>
  <si>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</si>
  <si>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</si>
  <si>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</si>
  <si>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</si>
  <si>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</si>
  <si>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</si>
  <si>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</si>
  <si>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</si>
  <si>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</si>
  <si>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</si>
  <si>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</si>
  <si>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</si>
  <si>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</si>
  <si>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</si>
  <si>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</si>
  <si>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</si>
  <si>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</si>
  <si>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</si>
  <si>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</si>
  <si>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</si>
  <si>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</si>
  <si>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</si>
  <si>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</si>
  <si>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</si>
  <si>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</si>
  <si>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</si>
  <si>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</si>
  <si>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</si>
  <si>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</si>
  <si>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</si>
  <si>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</si>
  <si>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</si>
  <si>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</si>
  <si>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</si>
  <si>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</si>
  <si>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</si>
  <si>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</si>
  <si>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</si>
  <si>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</si>
  <si>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</si>
  <si>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</si>
  <si>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</si>
  <si>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</si>
  <si>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</si>
  <si>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</si>
  <si>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</si>
  <si>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</si>
  <si>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</si>
  <si>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</si>
  <si>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</si>
  <si>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</si>
  <si>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</si>
  <si>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</si>
  <si>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</si>
  <si>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</si>
  <si>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</si>
  <si>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</si>
  <si>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</si>
  <si>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</si>
  <si>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</si>
  <si>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</si>
  <si>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</si>
  <si>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</si>
  <si>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</si>
  <si>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</si>
  <si>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</si>
  <si>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</si>
  <si>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</si>
  <si>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</si>
  <si>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</si>
  <si>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</si>
  <si>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</si>
  <si>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</si>
  <si>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</si>
  <si>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</si>
  <si>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</si>
  <si>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</si>
  <si>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</si>
  <si>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</si>
  <si>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</si>
  <si>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</si>
  <si>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</si>
  <si>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</si>
  <si>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</si>
  <si>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</si>
  <si>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</si>
  <si>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</si>
  <si>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</si>
  <si>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</si>
  <si>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</si>
  <si>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</si>
  <si>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</si>
  <si>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</si>
  <si>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</si>
  <si>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</si>
  <si>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</si>
  <si>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</si>
  <si>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</si>
  <si>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</si>
  <si>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</si>
  <si>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</si>
  <si>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</si>
  <si>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</si>
  <si>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</si>
  <si>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</si>
  <si>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</si>
  <si>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</si>
  <si>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</si>
  <si>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</si>
  <si>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</si>
  <si>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</si>
  <si>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</si>
  <si>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</si>
  <si>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</si>
  <si>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</si>
  <si>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</si>
  <si>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</si>
  <si>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</si>
  <si>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</si>
  <si>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</si>
  <si>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</si>
  <si>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</si>
  <si>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</si>
  <si>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</si>
  <si>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</si>
  <si>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</si>
  <si>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</si>
  <si>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</si>
  <si>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</si>
  <si>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</si>
  <si>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</si>
  <si>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</si>
  <si>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</si>
  <si>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</si>
  <si>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</si>
  <si>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</si>
  <si>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</si>
  <si>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</si>
  <si>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</si>
  <si>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</si>
  <si>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</si>
  <si>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</si>
  <si>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</si>
  <si>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</si>
  <si>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</si>
  <si>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</si>
  <si>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</si>
  <si>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</si>
  <si>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</si>
  <si>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</si>
  <si>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</si>
  <si>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</si>
  <si>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</si>
  <si>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</si>
  <si>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</si>
  <si>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</si>
  <si>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</si>
  <si>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</si>
  <si>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</si>
  <si>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</si>
  <si>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</si>
  <si>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</si>
  <si>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</si>
  <si>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</si>
  <si>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</si>
  <si>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</si>
  <si>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</si>
  <si>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</si>
  <si>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</si>
  <si>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</si>
  <si>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</si>
  <si>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</si>
  <si>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</si>
  <si>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</si>
  <si>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</si>
  <si>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</si>
  <si>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</si>
  <si>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</si>
  <si>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</si>
  <si>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</si>
  <si>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</si>
  <si>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</si>
  <si>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</si>
  <si>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</si>
  <si>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</si>
  <si>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</si>
  <si>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</si>
  <si>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</si>
  <si>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</si>
  <si>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</si>
  <si>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</si>
  <si>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</si>
  <si>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</si>
  <si>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</si>
  <si>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</si>
  <si>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</si>
  <si>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</si>
  <si>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</si>
  <si>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</si>
  <si>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</si>
  <si>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</si>
  <si>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</si>
  <si>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</si>
  <si>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</si>
  <si>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</si>
  <si>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</si>
  <si>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</si>
  <si>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</si>
  <si>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</si>
  <si>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</si>
  <si>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</si>
  <si>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</si>
  <si>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</si>
  <si>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</si>
  <si>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</si>
  <si>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</si>
  <si>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</si>
  <si>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</si>
  <si>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</si>
  <si>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</si>
  <si>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</si>
  <si>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</si>
  <si>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</si>
  <si>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</si>
  <si>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</si>
  <si>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</si>
  <si>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</si>
  <si>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</si>
  <si>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</si>
  <si>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</si>
  <si>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</si>
  <si>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</si>
  <si>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</si>
  <si>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</si>
  <si>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</si>
  <si>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</si>
  <si>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</si>
  <si>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</si>
  <si>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</si>
  <si>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</si>
  <si>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</si>
  <si>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</si>
  <si>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</si>
  <si>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</si>
  <si>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</si>
  <si>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</si>
  <si>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</si>
  <si>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</si>
  <si>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</si>
  <si>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</si>
  <si>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</si>
  <si>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</si>
  <si>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</si>
  <si>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</si>
  <si>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</si>
  <si>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</si>
  <si>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</si>
  <si>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</si>
  <si>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</si>
  <si>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</si>
  <si>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</si>
  <si>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</si>
  <si>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</si>
  <si>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</si>
  <si>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</si>
  <si>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</si>
  <si>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</si>
  <si>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</si>
  <si>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</si>
  <si>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</si>
  <si>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</si>
  <si>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</si>
  <si>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</si>
  <si>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</si>
  <si>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</si>
  <si>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</si>
  <si>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</si>
  <si>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</si>
  <si>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</si>
  <si>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</si>
  <si>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</si>
  <si>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</si>
  <si>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</si>
  <si>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</si>
  <si>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</si>
  <si>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</si>
  <si>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</si>
  <si>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</si>
  <si>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</si>
  <si>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</si>
  <si>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</si>
  <si>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</si>
  <si>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</si>
  <si>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</si>
  <si>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</si>
  <si>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</si>
  <si>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</si>
  <si>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</si>
  <si>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</si>
  <si>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</si>
  <si>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</si>
  <si>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</si>
  <si>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</si>
  <si>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</si>
  <si>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</si>
  <si>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</si>
  <si>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</si>
  <si>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</si>
  <si>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</si>
  <si>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</si>
  <si>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</si>
  <si>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</si>
  <si>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</si>
  <si>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</si>
  <si>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</si>
  <si>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</si>
  <si>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</si>
  <si>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</si>
  <si>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</si>
  <si>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</si>
  <si>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</si>
  <si>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</si>
  <si>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</si>
  <si>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</si>
  <si>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</si>
  <si>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</si>
  <si>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</si>
  <si>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</si>
  <si>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</si>
  <si>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</si>
  <si>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</si>
  <si>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</si>
  <si>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</si>
  <si>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</si>
  <si>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</si>
  <si>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</si>
  <si>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</si>
  <si>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</si>
  <si>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</si>
  <si>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</si>
  <si>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</si>
  <si>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</si>
  <si>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</si>
  <si>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</si>
  <si>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</si>
  <si>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</si>
  <si>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</si>
  <si>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</si>
  <si>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</si>
  <si>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</si>
  <si>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</si>
  <si>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</si>
  <si>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</si>
  <si>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</si>
  <si>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</si>
  <si>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</si>
  <si>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</si>
  <si>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</si>
  <si>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</si>
  <si>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</si>
  <si>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</si>
  <si>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</si>
  <si>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</si>
  <si>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</si>
  <si>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</si>
  <si>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</si>
  <si>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</si>
  <si>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</si>
  <si>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</si>
  <si>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</si>
  <si>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</si>
  <si>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</si>
  <si>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</si>
  <si>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</si>
  <si>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</si>
  <si>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</si>
  <si>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</si>
  <si>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</si>
  <si>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</si>
  <si>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</si>
  <si>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</si>
  <si>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</si>
  <si>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</si>
  <si>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</si>
  <si>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</si>
  <si>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</si>
  <si>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</si>
  <si>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</si>
  <si>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</si>
  <si>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</si>
  <si>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</si>
  <si>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</si>
  <si>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</si>
  <si>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</si>
  <si>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</si>
  <si>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</si>
  <si>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</si>
  <si>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</si>
  <si>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</si>
  <si>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</si>
  <si>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</si>
  <si>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</si>
  <si>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</si>
  <si>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</si>
  <si>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</si>
  <si>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</si>
  <si>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</si>
  <si>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</si>
  <si>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</si>
  <si>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</si>
  <si>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</si>
  <si>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</si>
  <si>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</si>
  <si>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</si>
  <si>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</si>
  <si>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</si>
  <si>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</si>
  <si>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</si>
  <si>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</si>
  <si>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</si>
  <si>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</si>
  <si>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</si>
  <si>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</si>
  <si>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</si>
  <si>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</si>
  <si>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</si>
  <si>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</si>
  <si>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</si>
  <si>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</si>
  <si>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</si>
  <si>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</si>
  <si>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</si>
  <si>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</si>
  <si>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</si>
  <si>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</si>
  <si>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</si>
  <si>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</si>
  <si>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</si>
  <si>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</si>
  <si>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</si>
  <si>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</si>
  <si>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</si>
  <si>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</si>
  <si>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</si>
  <si>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</si>
  <si>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</si>
  <si>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</si>
  <si>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</si>
  <si>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</si>
  <si>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</si>
  <si>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</si>
  <si>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</si>
  <si>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</si>
  <si>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</si>
  <si>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</si>
  <si>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</si>
  <si>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</si>
  <si>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</si>
  <si>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</si>
  <si>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</si>
  <si>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</si>
  <si>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</si>
  <si>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</si>
  <si>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</si>
  <si>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</si>
  <si>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</si>
  <si>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</si>
  <si>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</si>
  <si>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</si>
  <si>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</si>
  <si>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</si>
  <si>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</si>
  <si>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</si>
  <si>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</si>
  <si>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</si>
  <si>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</si>
  <si>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</si>
  <si>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</si>
  <si>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</si>
  <si>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</si>
  <si>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</si>
  <si>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</si>
  <si>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</si>
  <si>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</si>
  <si>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</si>
  <si>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</si>
  <si>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</si>
  <si>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</si>
  <si>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</si>
  <si>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</si>
  <si>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</si>
  <si>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</si>
  <si>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</si>
  <si>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</si>
  <si>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</si>
  <si>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</si>
  <si>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</si>
  <si>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</si>
  <si>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</si>
  <si>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</si>
  <si>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</si>
  <si>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</si>
  <si>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</si>
  <si>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</si>
  <si>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</si>
  <si>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</si>
  <si>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</si>
  <si>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</si>
  <si>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</si>
  <si>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</si>
  <si>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</si>
  <si>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</si>
  <si>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</si>
  <si>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</si>
  <si>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</si>
  <si>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</si>
  <si>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</si>
  <si>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</si>
  <si>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</si>
  <si>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</si>
  <si>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</si>
  <si>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</si>
  <si>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</si>
  <si>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</si>
  <si>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</si>
  <si>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</si>
  <si>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</si>
  <si>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</si>
  <si>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</si>
  <si>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</si>
  <si>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</si>
  <si>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</si>
  <si>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</si>
  <si>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</si>
  <si>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</si>
  <si>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</si>
  <si>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</si>
  <si>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</si>
  <si>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</si>
  <si>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</si>
  <si>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</si>
  <si>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</si>
  <si>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</si>
  <si>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</si>
  <si>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</si>
  <si>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</si>
  <si>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</si>
  <si>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</si>
  <si>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</si>
  <si>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</si>
  <si>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</si>
  <si>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</si>
  <si>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</si>
  <si>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</si>
  <si>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</si>
  <si>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</si>
  <si>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</si>
  <si>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</si>
  <si>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</si>
  <si>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</si>
  <si>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</si>
  <si>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</si>
  <si>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</si>
  <si>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</si>
  <si>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</si>
  <si>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</si>
  <si>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</si>
  <si>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</si>
  <si>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</si>
  <si>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</si>
  <si>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</si>
  <si>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</si>
  <si>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</si>
  <si>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</si>
  <si>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</si>
  <si>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</si>
  <si>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</si>
  <si>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</si>
  <si>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</si>
  <si>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</si>
  <si>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</si>
  <si>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</si>
  <si>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</si>
  <si>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</si>
  <si>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</si>
  <si>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</si>
  <si>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</si>
  <si>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</si>
  <si>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</si>
  <si>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</si>
  <si>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</si>
  <si>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</si>
  <si>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</si>
  <si>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</si>
  <si>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</si>
  <si>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</si>
  <si>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</si>
  <si>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</si>
  <si>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</si>
  <si>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</si>
  <si>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</si>
  <si>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</si>
  <si>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</si>
  <si>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</si>
  <si>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</si>
  <si>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</si>
  <si>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</si>
  <si>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</si>
  <si>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</si>
  <si>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</si>
  <si>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</si>
  <si>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</si>
  <si>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</si>
  <si>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</si>
  <si>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</si>
  <si>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</si>
  <si>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</si>
  <si>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</si>
  <si>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</si>
  <si>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</si>
  <si>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</si>
  <si>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</si>
  <si>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</si>
  <si>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</si>
  <si>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</si>
  <si>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</si>
  <si>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</si>
  <si>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</si>
  <si>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</si>
  <si>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</si>
  <si>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</si>
  <si>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</si>
  <si>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</si>
  <si>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</si>
  <si>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</si>
  <si>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</si>
  <si>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</si>
  <si>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</si>
  <si>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</si>
  <si>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</si>
  <si>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</si>
  <si>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</si>
  <si>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</si>
  <si>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</si>
  <si>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</si>
  <si>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</si>
  <si>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</si>
  <si>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</si>
  <si>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</si>
  <si>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</si>
  <si>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</si>
  <si>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</si>
  <si>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</si>
  <si>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</si>
  <si>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</si>
  <si>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</si>
  <si>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</si>
  <si>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</si>
  <si>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</si>
  <si>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</si>
  <si>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</si>
  <si>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</si>
  <si>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</si>
  <si>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</si>
  <si>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</si>
  <si>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</si>
  <si>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</si>
  <si>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</si>
  <si>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</si>
  <si>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</si>
  <si>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</si>
  <si>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</si>
  <si>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</si>
  <si>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</si>
  <si>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</si>
  <si>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</si>
  <si>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</si>
  <si>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</si>
  <si>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</si>
  <si>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</si>
  <si>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</si>
  <si>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</si>
  <si>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</si>
  <si>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</si>
  <si>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</si>
  <si>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</si>
  <si>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</si>
  <si>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</si>
  <si>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</si>
  <si>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</si>
  <si>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</si>
  <si>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</si>
  <si>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</si>
  <si>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</si>
  <si>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</si>
  <si>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</si>
  <si>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</si>
  <si>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</si>
  <si>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</si>
  <si>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</si>
  <si>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</si>
  <si>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</si>
  <si>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</si>
  <si>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</si>
  <si>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</si>
  <si>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</si>
  <si>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</si>
  <si>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</si>
  <si>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</si>
  <si>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</si>
  <si>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</si>
  <si>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</si>
  <si>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</si>
  <si>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</si>
  <si>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</si>
  <si>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</si>
  <si>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</si>
  <si>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</si>
  <si>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</si>
  <si>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</si>
  <si>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</si>
  <si>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</si>
  <si>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</si>
  <si>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</si>
  <si>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</si>
  <si>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</si>
  <si>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</si>
  <si>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</si>
  <si>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</si>
  <si>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</si>
  <si>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</si>
  <si>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</si>
  <si>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</si>
  <si>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</si>
  <si>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</si>
  <si>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</si>
  <si>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</si>
  <si>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</si>
  <si>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</si>
  <si>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</si>
  <si>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</si>
  <si>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</si>
  <si>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</si>
  <si>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</si>
  <si>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</si>
  <si>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</si>
  <si>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</si>
  <si>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</si>
  <si>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</si>
  <si>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</si>
  <si>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</si>
  <si>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</si>
  <si>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</si>
  <si>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</si>
  <si>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</si>
  <si>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</si>
  <si>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</si>
  <si>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</si>
  <si>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</si>
  <si>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</si>
  <si>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</si>
  <si>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</si>
  <si>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</si>
  <si>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</si>
  <si>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</si>
  <si>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</si>
  <si>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</si>
  <si>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</si>
  <si>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</si>
  <si>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</si>
  <si>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</si>
  <si>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</si>
  <si>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</si>
  <si>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</si>
  <si>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</si>
  <si>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</si>
  <si>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</si>
  <si>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</si>
  <si>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</si>
  <si>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</si>
  <si>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</si>
  <si>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</si>
  <si>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</si>
  <si>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</si>
  <si>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</si>
  <si>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</si>
  <si>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</si>
  <si>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</si>
  <si>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</si>
  <si>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</si>
  <si>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</si>
  <si>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</si>
  <si>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</si>
  <si>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</si>
  <si>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</si>
  <si>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</si>
  <si>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</si>
  <si>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</si>
  <si>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</si>
  <si>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</si>
  <si>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</si>
  <si>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</si>
  <si>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</si>
  <si>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</si>
  <si>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</si>
  <si>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</si>
  <si>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</si>
  <si>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</si>
  <si>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</si>
  <si>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</si>
  <si>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</si>
  <si>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</si>
  <si>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</si>
  <si>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</si>
  <si>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</si>
  <si>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</si>
  <si>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</si>
  <si>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</si>
  <si>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</si>
  <si>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</si>
  <si>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</si>
  <si>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</si>
  <si>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</si>
  <si>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</si>
  <si>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</si>
  <si>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</si>
  <si>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</si>
  <si>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</si>
  <si>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</si>
  <si>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</si>
  <si>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</si>
  <si>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</si>
  <si>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</si>
  <si>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</si>
  <si>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</si>
  <si>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</si>
  <si>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</si>
  <si>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</si>
  <si>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</si>
  <si>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</si>
  <si>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</si>
  <si>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</si>
  <si>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</si>
  <si>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</si>
  <si>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</si>
  <si>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</si>
  <si>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</si>
  <si>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</si>
  <si>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</si>
  <si>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</si>
  <si>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</si>
  <si>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</si>
  <si>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</si>
  <si>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</si>
  <si>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</si>
  <si>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</si>
  <si>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</si>
  <si>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</si>
  <si>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</si>
  <si>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</si>
  <si>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</si>
  <si>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</si>
  <si>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</si>
  <si>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</si>
  <si>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</si>
  <si>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</si>
  <si>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</si>
  <si>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</si>
  <si>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</si>
  <si>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</si>
  <si>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</si>
  <si>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</si>
  <si>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</si>
  <si>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</si>
  <si>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</si>
  <si>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</si>
  <si>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</si>
  <si>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</si>
  <si>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</si>
  <si>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</si>
  <si>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</si>
  <si>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</si>
  <si>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</si>
  <si>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</si>
  <si>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</si>
  <si>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</si>
  <si>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</si>
  <si>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</si>
  <si>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</si>
  <si>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</si>
  <si>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</si>
  <si>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</si>
  <si>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</si>
  <si>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</si>
  <si>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</si>
  <si>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</si>
  <si>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</si>
  <si>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</si>
  <si>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</si>
  <si>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</si>
  <si>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</si>
  <si>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</si>
  <si>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</si>
  <si>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</si>
  <si>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</si>
  <si>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</si>
  <si>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</si>
  <si>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</si>
  <si>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</si>
  <si>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</si>
  <si>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</si>
  <si>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</si>
  <si>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</si>
  <si>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</si>
  <si>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</si>
  <si>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</si>
  <si>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</si>
  <si>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</si>
  <si>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</si>
  <si>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</si>
  <si>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</si>
  <si>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</si>
  <si>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</si>
  <si>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</si>
  <si>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</si>
  <si>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</si>
  <si>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</si>
  <si>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</si>
  <si>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</si>
  <si>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</si>
  <si>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</si>
  <si>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</si>
  <si>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</si>
  <si>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</si>
  <si>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</si>
  <si>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</si>
  <si>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</si>
  <si>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</si>
  <si>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</si>
  <si>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</si>
  <si>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</si>
  <si>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</si>
  <si>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</si>
  <si>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</si>
  <si>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</si>
  <si>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</si>
  <si>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</si>
  <si>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</si>
  <si>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</si>
  <si>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</si>
  <si>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</si>
  <si>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</si>
  <si>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</si>
  <si>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</si>
  <si>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</si>
  <si>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</si>
  <si>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</si>
  <si>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</si>
  <si>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</si>
  <si>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</si>
  <si>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</si>
  <si>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</si>
  <si>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</si>
  <si>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</si>
  <si>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</si>
  <si>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</si>
  <si>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</si>
  <si>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</si>
  <si>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</si>
  <si>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</si>
  <si>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</si>
  <si>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</si>
  <si>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</si>
  <si>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</si>
  <si>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</si>
  <si>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</si>
  <si>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</si>
  <si>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</si>
  <si>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</si>
  <si>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</si>
  <si>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</si>
  <si>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</si>
  <si>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</si>
  <si>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</si>
  <si>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</si>
  <si>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</si>
  <si>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</si>
  <si>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</si>
  <si>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</si>
  <si>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</si>
  <si>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</si>
  <si>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</si>
  <si>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</si>
  <si>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</si>
  <si>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</si>
  <si>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</si>
  <si>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</si>
  <si>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</si>
  <si>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</si>
  <si>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</si>
  <si>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</si>
  <si>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</si>
  <si>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</si>
  <si>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</si>
  <si>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</si>
  <si>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</si>
  <si>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</si>
  <si>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</si>
  <si>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</si>
  <si>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</si>
  <si>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</si>
  <si>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</si>
  <si>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</si>
  <si>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</si>
  <si>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</si>
  <si>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</si>
  <si>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</si>
  <si>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</si>
  <si>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</si>
  <si>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</si>
  <si>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</si>
  <si>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</si>
  <si>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</si>
  <si>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</si>
  <si>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</si>
  <si>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</si>
  <si>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</si>
  <si>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</si>
  <si>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</si>
  <si>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</si>
  <si>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</si>
  <si>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</si>
  <si>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</si>
  <si>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</si>
  <si>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</si>
  <si>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</si>
  <si>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</si>
  <si>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</si>
  <si>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</si>
  <si>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</si>
  <si>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</si>
  <si>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</si>
  <si>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</si>
  <si>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</si>
  <si>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</si>
  <si>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</si>
  <si>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</si>
  <si>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</si>
  <si>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</si>
  <si>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</si>
  <si>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</si>
  <si>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</si>
  <si>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</si>
  <si>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</si>
  <si>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</si>
  <si>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</si>
  <si>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</si>
  <si>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</si>
  <si>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</si>
  <si>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</si>
  <si>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</si>
  <si>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</si>
  <si>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</si>
  <si>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</si>
  <si>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</si>
  <si>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</si>
  <si>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</si>
  <si>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</si>
  <si>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</si>
  <si>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</si>
  <si>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</si>
  <si>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</si>
  <si>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</si>
  <si>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</si>
  <si>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</si>
  <si>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</si>
  <si>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</si>
  <si>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</si>
  <si>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</si>
  <si>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</si>
  <si>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</si>
  <si>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</si>
  <si>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</si>
  <si>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</si>
  <si>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</si>
  <si>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</si>
  <si>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</si>
  <si>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</si>
  <si>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</si>
  <si>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</si>
  <si>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</si>
  <si>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</si>
  <si>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</si>
  <si>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</si>
  <si>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</si>
  <si>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</si>
  <si>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</si>
  <si>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</si>
  <si>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</si>
  <si>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</si>
  <si>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</si>
  <si>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</si>
  <si>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</si>
  <si>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</si>
  <si>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</si>
  <si>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</si>
  <si>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</si>
  <si>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</si>
  <si>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</si>
  <si>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</si>
  <si>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</si>
  <si>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</si>
  <si>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</si>
  <si>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</si>
  <si>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</si>
  <si>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</si>
  <si>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</si>
  <si>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</si>
  <si>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</si>
  <si>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</si>
  <si>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</si>
  <si>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</si>
  <si>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</si>
  <si>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</si>
  <si>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</si>
  <si>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</si>
  <si>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</si>
  <si>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</si>
  <si>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</si>
  <si>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</si>
  <si>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</si>
  <si>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</si>
  <si>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</si>
  <si>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</si>
  <si>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</si>
  <si>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</si>
  <si>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</si>
  <si>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</si>
  <si>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</si>
  <si>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</si>
  <si>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</si>
  <si>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</si>
  <si>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</si>
  <si>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</si>
  <si>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</si>
  <si>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</si>
  <si>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</si>
  <si>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</si>
  <si>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</si>
  <si>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</si>
  <si>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</si>
  <si>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</si>
  <si>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</si>
  <si>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</si>
  <si>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</si>
  <si>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</si>
  <si>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</si>
  <si>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</si>
  <si>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</si>
  <si>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</si>
  <si>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</si>
  <si>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</si>
  <si>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</si>
  <si>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</si>
  <si>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</si>
  <si>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</si>
  <si>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</si>
  <si>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</si>
  <si>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</si>
  <si>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</si>
  <si>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</si>
  <si>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</si>
  <si>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</si>
  <si>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</si>
  <si>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</si>
  <si>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</si>
  <si>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</si>
  <si>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</si>
  <si>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</si>
  <si>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</si>
  <si>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</si>
  <si>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</si>
  <si>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</si>
  <si>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</si>
  <si>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</si>
  <si>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</si>
  <si>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</si>
  <si>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</si>
  <si>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</si>
  <si>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</si>
  <si>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</si>
  <si>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</si>
  <si>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</si>
  <si>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</si>
  <si>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</si>
  <si>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</si>
  <si>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</si>
  <si>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</si>
  <si>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</si>
  <si>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</si>
  <si>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</si>
  <si>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</si>
  <si>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</si>
  <si>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</si>
  <si>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</si>
  <si>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</si>
  <si>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</si>
  <si>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</si>
  <si>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</si>
  <si>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</si>
  <si>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</si>
  <si>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</si>
  <si>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</si>
  <si>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</si>
  <si>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</si>
  <si>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</si>
  <si>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</si>
  <si>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</si>
  <si>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</si>
  <si>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</si>
  <si>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</si>
  <si>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</si>
  <si>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</si>
  <si>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</si>
  <si>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</si>
  <si>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</si>
  <si>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</si>
  <si>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</si>
  <si>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</si>
  <si>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</si>
  <si>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</si>
  <si>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</si>
  <si>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</si>
  <si>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</si>
  <si>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</si>
  <si>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</si>
  <si>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</si>
  <si>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</si>
  <si>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</si>
  <si>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</si>
  <si>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</si>
  <si>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</si>
  <si>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</si>
  <si>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</si>
  <si>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</si>
  <si>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</si>
  <si>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</si>
  <si>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</si>
  <si>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</si>
  <si>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</si>
  <si>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</si>
  <si>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</si>
  <si>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</si>
  <si>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</si>
  <si>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</si>
  <si>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</si>
  <si>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</si>
  <si>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</si>
  <si>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</si>
  <si>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</si>
  <si>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</si>
  <si>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</si>
  <si>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</si>
  <si>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</si>
  <si>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</si>
  <si>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</si>
  <si>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</si>
  <si>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</si>
  <si>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</si>
  <si>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</si>
  <si>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</si>
  <si>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</si>
  <si>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</si>
  <si>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</si>
  <si>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</si>
  <si>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</si>
  <si>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</si>
  <si>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</si>
  <si>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</si>
  <si>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</si>
  <si>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</si>
  <si>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</si>
  <si>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</si>
  <si>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</si>
  <si>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</si>
  <si>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</si>
  <si>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</si>
  <si>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</si>
  <si>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</si>
  <si>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</si>
  <si>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</si>
  <si>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</si>
  <si>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</si>
  <si>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</si>
  <si>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</si>
  <si>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</si>
  <si>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</si>
  <si>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</si>
  <si>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</si>
  <si>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</si>
  <si>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</si>
  <si>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</si>
  <si>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</si>
  <si>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</si>
  <si>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</si>
  <si>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</si>
  <si>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</si>
  <si>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</si>
  <si>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</si>
  <si>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</si>
  <si>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</si>
  <si>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</si>
  <si>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</si>
  <si>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</si>
  <si>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</si>
  <si>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</si>
  <si>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</si>
  <si>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</si>
  <si>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</si>
  <si>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</si>
  <si>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</si>
  <si>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</si>
  <si>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</si>
  <si>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</si>
  <si>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</si>
  <si>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</si>
  <si>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</si>
  <si>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</si>
  <si>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</si>
  <si>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</si>
  <si>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</si>
  <si>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</si>
  <si>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</si>
  <si>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</si>
  <si>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</si>
  <si>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</si>
  <si>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</si>
  <si>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</si>
  <si>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</si>
  <si>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</si>
  <si>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</si>
  <si>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</si>
  <si>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</si>
  <si>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</si>
  <si>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</si>
  <si>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</si>
  <si>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</si>
  <si>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</si>
  <si>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</si>
  <si>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</si>
  <si>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</si>
  <si>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</si>
  <si>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</si>
  <si>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</si>
  <si>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</si>
  <si>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</si>
  <si>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</si>
  <si>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</si>
  <si>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</si>
  <si>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</si>
  <si>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</si>
  <si>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</si>
  <si>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</si>
  <si>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</si>
  <si>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</si>
  <si>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</si>
  <si>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</si>
  <si>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</si>
  <si>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</si>
  <si>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</si>
  <si>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</si>
  <si>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</si>
  <si>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</si>
  <si>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</si>
  <si>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</si>
  <si>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</si>
  <si>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</si>
  <si>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</si>
  <si>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</si>
  <si>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</si>
  <si>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</si>
  <si>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</si>
  <si>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</si>
  <si>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</si>
  <si>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</si>
  <si>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</si>
  <si>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</si>
  <si>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</si>
  <si>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</si>
  <si>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</si>
  <si>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</si>
  <si>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</si>
  <si>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</si>
  <si>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</si>
  <si>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</si>
  <si>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</si>
  <si>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</si>
  <si>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</si>
  <si>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</si>
  <si>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</si>
  <si>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</si>
  <si>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</si>
  <si>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</si>
  <si>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</si>
  <si>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</si>
  <si>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</si>
  <si>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</si>
  <si>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</si>
  <si>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</si>
  <si>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</si>
  <si>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</si>
  <si>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</si>
  <si>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</si>
  <si>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</si>
  <si>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</si>
  <si>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</si>
  <si>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</si>
  <si>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</si>
  <si>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</si>
  <si>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</si>
  <si>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</si>
  <si>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</si>
  <si>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</si>
  <si>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</si>
  <si>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</si>
  <si>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</si>
  <si>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</si>
  <si>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</si>
  <si>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</si>
  <si>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</si>
  <si>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</si>
  <si>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</si>
  <si>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</si>
  <si>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</si>
  <si>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</si>
  <si>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</si>
  <si>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</si>
  <si>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</si>
  <si>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</si>
  <si>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</si>
  <si>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</si>
  <si>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</si>
  <si>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</si>
  <si>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</si>
  <si>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</si>
  <si>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</si>
  <si>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</si>
  <si>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</si>
  <si>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</si>
  <si>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</si>
  <si>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</si>
  <si>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</si>
  <si>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</si>
  <si>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</si>
  <si>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</si>
  <si>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</si>
  <si>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</si>
  <si>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</si>
  <si>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</si>
  <si>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</si>
  <si>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</si>
  <si>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</si>
  <si>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</si>
  <si>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</si>
  <si>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</si>
  <si>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</si>
  <si>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</si>
  <si>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</si>
  <si>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</si>
  <si>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</si>
  <si>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</si>
  <si>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</si>
  <si>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</si>
  <si>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</si>
  <si>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</si>
  <si>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</si>
  <si>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</si>
  <si>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</si>
  <si>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</si>
  <si>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</si>
  <si>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</si>
  <si>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</si>
  <si>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</si>
  <si>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</si>
  <si>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</si>
  <si>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</si>
  <si>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</si>
  <si>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</si>
  <si>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</si>
  <si>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</si>
  <si>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</si>
  <si>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</si>
  <si>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</si>
  <si>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</si>
  <si>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</si>
  <si>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</si>
  <si>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</si>
  <si>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</si>
  <si>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</si>
  <si>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</si>
  <si>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</si>
  <si>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</si>
  <si>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</si>
  <si>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</si>
  <si>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</si>
  <si>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</si>
  <si>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</si>
  <si>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</si>
  <si>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</si>
  <si>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</si>
  <si>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</si>
  <si>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</si>
  <si>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</si>
  <si>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</si>
  <si>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</si>
  <si>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</si>
  <si>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</si>
  <si>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</si>
  <si>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</si>
  <si>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</si>
  <si>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</si>
  <si>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</si>
  <si>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</si>
  <si>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</si>
  <si>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</si>
  <si>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</si>
  <si>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</si>
  <si>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</si>
  <si>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</si>
  <si>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</si>
  <si>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</si>
  <si>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</si>
  <si>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</si>
  <si>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</si>
  <si>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</si>
  <si>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</si>
  <si>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</si>
  <si>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</si>
  <si>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</si>
  <si>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</si>
  <si>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</si>
  <si>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</si>
  <si>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</si>
  <si>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</si>
  <si>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</si>
  <si>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</si>
  <si>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</si>
  <si>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</si>
  <si>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</si>
  <si>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</si>
  <si>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</si>
  <si>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</si>
  <si>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</si>
  <si>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</si>
  <si>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</si>
  <si>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</si>
  <si>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</si>
  <si>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</si>
  <si>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</si>
  <si>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</si>
  <si>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</si>
  <si>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</si>
  <si>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</si>
  <si>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</si>
  <si>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</si>
  <si>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</si>
  <si>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</si>
  <si>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</si>
  <si>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</si>
  <si>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</si>
  <si>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</si>
  <si>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</si>
  <si>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</si>
  <si>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</si>
  <si>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</si>
  <si>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</si>
  <si>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</si>
  <si>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</si>
  <si>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</si>
  <si>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</si>
  <si>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</si>
  <si>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</si>
  <si>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</si>
  <si>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</si>
  <si>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</si>
  <si>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</si>
  <si>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</si>
  <si>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</si>
  <si>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</si>
  <si>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</si>
  <si>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</si>
  <si>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</si>
  <si>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</si>
  <si>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</si>
  <si>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</si>
  <si>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</si>
  <si>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</si>
  <si>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</si>
  <si>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</si>
  <si>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</si>
  <si>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</si>
  <si>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</si>
  <si>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</si>
  <si>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</si>
  <si>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</si>
  <si>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</si>
  <si>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</si>
  <si>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</si>
  <si>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</si>
  <si>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</si>
  <si>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</si>
  <si>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</si>
  <si>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</si>
  <si>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</si>
  <si>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</si>
  <si>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</si>
  <si>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</si>
  <si>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</si>
  <si>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</si>
  <si>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</si>
  <si>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</si>
  <si>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</si>
  <si>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</si>
  <si>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</si>
  <si>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</si>
  <si>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</si>
  <si>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</si>
  <si>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</si>
  <si>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</si>
  <si>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</si>
  <si>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</si>
  <si>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</si>
  <si>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</si>
  <si>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</si>
  <si>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</si>
  <si>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</si>
  <si>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</si>
  <si>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</si>
  <si>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</si>
  <si>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</si>
  <si>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</si>
  <si>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</si>
  <si>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</si>
  <si>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</si>
  <si>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</si>
  <si>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</si>
  <si>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</si>
  <si>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</si>
  <si>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</si>
  <si>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</si>
  <si>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</si>
  <si>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</si>
  <si>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</si>
  <si>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</si>
  <si>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</si>
  <si>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</si>
  <si>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</si>
  <si>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</si>
  <si>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</si>
  <si>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</si>
  <si>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</si>
  <si>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</si>
  <si>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</si>
  <si>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</si>
  <si>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</si>
  <si>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</si>
  <si>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</si>
  <si>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</si>
  <si>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</si>
  <si>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</si>
  <si>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</si>
  <si>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</si>
  <si>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</si>
  <si>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</si>
  <si>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</si>
  <si>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</si>
  <si>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</si>
  <si>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</si>
  <si>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</si>
  <si>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</si>
  <si>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</si>
  <si>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</si>
  <si>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</si>
  <si>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</si>
  <si>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</si>
  <si>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</si>
  <si>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</si>
  <si>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</si>
  <si>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</si>
  <si>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</si>
  <si>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</si>
  <si>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</si>
  <si>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</si>
  <si>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</si>
  <si>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</si>
  <si>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</si>
  <si>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</si>
  <si>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</si>
  <si>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</si>
  <si>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</si>
  <si>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</si>
  <si>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</si>
  <si>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</si>
  <si>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</si>
  <si>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</si>
  <si>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</si>
  <si>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</si>
  <si>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</si>
  <si>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</si>
  <si>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</si>
  <si>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</si>
  <si>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</si>
  <si>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</si>
  <si>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</si>
  <si>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</si>
  <si>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</si>
  <si>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</si>
  <si>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</si>
  <si>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</si>
  <si>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</si>
  <si>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</si>
  <si>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</si>
  <si>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</si>
  <si>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</si>
  <si>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</si>
  <si>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</si>
  <si>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</si>
  <si>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</si>
  <si>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</si>
  <si>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</si>
  <si>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</si>
  <si>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</si>
  <si>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</si>
  <si>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</si>
  <si>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</si>
  <si>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</si>
  <si>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</si>
  <si>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</si>
  <si>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</si>
  <si>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</si>
  <si>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</si>
  <si>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</si>
  <si>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</si>
  <si>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</si>
  <si>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</si>
  <si>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</si>
  <si>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</si>
  <si>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</si>
  <si>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</si>
  <si>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</si>
  <si>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</si>
  <si>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</si>
  <si>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</si>
  <si>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</si>
  <si>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</si>
  <si>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</si>
  <si>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</si>
  <si>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</si>
  <si>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</si>
  <si>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</si>
  <si>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</si>
  <si>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</si>
  <si>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</si>
  <si>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</si>
  <si>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</si>
  <si>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</si>
  <si>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</si>
  <si>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</si>
  <si>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</si>
  <si>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</si>
  <si>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</si>
  <si>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</si>
  <si>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</si>
  <si>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</si>
  <si>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</si>
  <si>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</si>
  <si>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</si>
  <si>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</si>
  <si>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</si>
  <si>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</si>
  <si>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</si>
  <si>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</si>
  <si>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</si>
  <si>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</si>
  <si>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</si>
  <si>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</si>
  <si>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</si>
  <si>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</si>
  <si>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</si>
  <si>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</si>
  <si>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</si>
  <si>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</si>
  <si>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</si>
  <si>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</si>
  <si>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</si>
  <si>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</si>
  <si>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</si>
  <si>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</si>
  <si>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</si>
  <si>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</si>
  <si>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</si>
  <si>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</si>
  <si>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</si>
  <si>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</si>
  <si>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</si>
  <si>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</si>
  <si>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</si>
  <si>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</si>
  <si>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</si>
  <si>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</si>
  <si>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</si>
  <si>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</si>
  <si>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</si>
  <si>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</si>
  <si>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</si>
  <si>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</si>
  <si>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</si>
  <si>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</si>
  <si>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</si>
  <si>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</si>
  <si>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</si>
  <si>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</si>
  <si>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</si>
  <si>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</si>
  <si>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</si>
  <si>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</si>
  <si>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</si>
  <si>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</si>
  <si>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</si>
  <si>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</si>
  <si>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</si>
  <si>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</si>
  <si>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</si>
  <si>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</si>
  <si>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</si>
  <si>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</si>
  <si>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</si>
  <si>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</si>
  <si>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</si>
  <si>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</si>
  <si>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</si>
  <si>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</si>
  <si>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</si>
  <si>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</si>
  <si>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</si>
  <si>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</si>
  <si>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</si>
  <si>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</si>
  <si>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</si>
  <si>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</si>
  <si>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</si>
  <si>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</si>
  <si>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</si>
  <si>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</si>
  <si>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</si>
  <si>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</si>
  <si>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</si>
  <si>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</si>
  <si>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</si>
  <si>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</si>
  <si>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</si>
  <si>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</si>
  <si>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</si>
  <si>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</si>
  <si>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</si>
  <si>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</si>
  <si>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</si>
  <si>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</si>
  <si>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</si>
  <si>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</si>
  <si>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</si>
  <si>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</si>
  <si>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</si>
  <si>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</si>
  <si>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</si>
  <si>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</si>
  <si>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</si>
  <si>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</si>
  <si>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</si>
  <si>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</si>
  <si>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</si>
  <si>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</si>
  <si>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</si>
  <si>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</si>
  <si>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</si>
  <si>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</si>
  <si>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</si>
  <si>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</si>
  <si>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</si>
  <si>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</si>
  <si>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</si>
  <si>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</si>
  <si>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</si>
  <si>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</si>
  <si>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</si>
  <si>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</si>
  <si>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</si>
  <si>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</si>
  <si>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</si>
  <si>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</si>
  <si>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</si>
  <si>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</si>
  <si>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</si>
  <si>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</si>
  <si>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</si>
  <si>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</si>
  <si>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</si>
  <si>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</si>
  <si>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</si>
  <si>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</si>
  <si>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</si>
  <si>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</si>
  <si>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</si>
  <si>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</si>
  <si>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</si>
  <si>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</si>
  <si>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</si>
  <si>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</si>
  <si>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</si>
  <si>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</si>
  <si>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</si>
  <si>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</si>
  <si>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</si>
  <si>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</si>
  <si>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</si>
  <si>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</si>
  <si>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</si>
  <si>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</si>
  <si>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</si>
  <si>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</si>
  <si>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</si>
  <si>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</si>
  <si>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</si>
  <si>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</si>
  <si>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</si>
  <si>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</si>
  <si>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</si>
  <si>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</si>
  <si>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</si>
  <si>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</si>
  <si>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</si>
  <si>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</si>
  <si>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</si>
  <si>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</si>
  <si>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</si>
  <si>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</si>
  <si>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</si>
  <si>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</si>
  <si>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</si>
  <si>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</si>
  <si>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</si>
  <si>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</si>
  <si>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</si>
  <si>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</si>
  <si>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</si>
  <si>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</si>
  <si>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</si>
  <si>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</si>
  <si>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</si>
  <si>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</si>
  <si>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</si>
  <si>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</si>
  <si>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</si>
  <si>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</si>
  <si>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</si>
  <si>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</si>
  <si>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</si>
  <si>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</si>
  <si>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</si>
  <si>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</si>
  <si>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</si>
  <si>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</si>
  <si>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</si>
  <si>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</si>
  <si>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</si>
  <si>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</si>
  <si>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</si>
  <si>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</si>
  <si>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</si>
  <si>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</si>
  <si>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</si>
  <si>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</si>
  <si>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</si>
  <si>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</si>
  <si>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</si>
  <si>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</si>
  <si>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</si>
  <si>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</si>
  <si>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</si>
  <si>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</si>
  <si>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</si>
  <si>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</si>
  <si>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</si>
  <si>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</si>
  <si>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</si>
  <si>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</si>
  <si>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</si>
  <si>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</si>
  <si>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</si>
  <si>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</si>
  <si>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</si>
  <si>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</si>
  <si>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</si>
  <si>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</si>
  <si>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</si>
  <si>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</si>
  <si>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</si>
  <si>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</si>
  <si>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</si>
  <si>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</si>
  <si>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</si>
  <si>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</si>
  <si>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</si>
  <si>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</si>
  <si>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</si>
  <si>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</si>
  <si>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</si>
  <si>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</si>
  <si>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</si>
  <si>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</si>
  <si>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</si>
  <si>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</si>
  <si>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</si>
  <si>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</si>
  <si>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</si>
  <si>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</si>
  <si>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</si>
  <si>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</si>
  <si>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</si>
  <si>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</si>
  <si>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</si>
  <si>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</si>
  <si>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</si>
  <si>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</si>
  <si>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</si>
  <si>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</si>
  <si>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</si>
  <si>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</si>
  <si>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</si>
  <si>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</si>
  <si>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</si>
  <si>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</si>
  <si>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</si>
  <si>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</si>
  <si>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</si>
  <si>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</si>
  <si>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</si>
  <si>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</si>
  <si>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</si>
  <si>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</si>
  <si>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</si>
  <si>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</si>
  <si>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</si>
  <si>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</si>
  <si>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</si>
  <si>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</si>
  <si>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</si>
  <si>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</si>
  <si>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</si>
  <si>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</si>
  <si>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</si>
  <si>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</si>
  <si>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</si>
  <si>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</si>
  <si>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</si>
  <si>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</si>
  <si>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</si>
  <si>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</si>
  <si>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</si>
  <si>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</si>
  <si>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</si>
  <si>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</si>
  <si>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</si>
  <si>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</si>
  <si>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</si>
  <si>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</si>
  <si>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</si>
  <si>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</si>
  <si>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</si>
  <si>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</si>
  <si>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</si>
  <si>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</si>
  <si>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</si>
  <si>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</si>
  <si>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</si>
  <si>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</si>
  <si>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</si>
  <si>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</si>
  <si>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</si>
  <si>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</si>
  <si>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</si>
  <si>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</si>
  <si>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</si>
  <si>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</si>
  <si>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</si>
  <si>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</si>
  <si>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</si>
  <si>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</si>
  <si>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</si>
  <si>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</si>
  <si>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</si>
  <si>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</si>
  <si>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</si>
  <si>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</si>
  <si>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</si>
  <si>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</si>
  <si>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</si>
  <si>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</si>
  <si>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</si>
  <si>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</si>
  <si>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</si>
  <si>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</si>
  <si>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</si>
  <si>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</si>
  <si>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</si>
  <si>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</si>
  <si>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</si>
  <si>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</si>
  <si>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</si>
  <si>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</si>
  <si>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</si>
  <si>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</si>
  <si>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</si>
  <si>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</si>
  <si>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</si>
  <si>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</si>
  <si>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</si>
  <si>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</si>
  <si>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</si>
  <si>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</si>
  <si>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</si>
  <si>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</si>
  <si>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</si>
  <si>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</si>
  <si>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</si>
  <si>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</si>
  <si>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</si>
  <si>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</si>
  <si>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</si>
  <si>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</si>
  <si>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</si>
  <si>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</si>
  <si>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</si>
  <si>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</si>
  <si>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</si>
  <si>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</si>
  <si>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</si>
  <si>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</si>
  <si>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</si>
  <si>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</si>
  <si>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</si>
  <si>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</si>
  <si>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</si>
  <si>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</si>
  <si>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</si>
  <si>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</si>
  <si>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</si>
  <si>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</si>
  <si>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</si>
  <si>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</si>
  <si>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</si>
  <si>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</si>
  <si>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</si>
  <si>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</si>
  <si>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</si>
  <si>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</si>
  <si>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</si>
  <si>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</si>
  <si>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</si>
  <si>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</si>
  <si>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</si>
  <si>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</si>
  <si>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</si>
  <si>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</si>
  <si>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</si>
  <si>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</si>
  <si>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</si>
  <si>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</si>
  <si>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</si>
  <si>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</si>
  <si>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</si>
  <si>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</si>
  <si>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</si>
  <si>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</si>
  <si>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</si>
  <si>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</si>
  <si>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</si>
  <si>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</si>
  <si>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</si>
  <si>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</si>
  <si>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</si>
  <si>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</si>
  <si>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</si>
  <si>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</si>
  <si>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</si>
  <si>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</si>
  <si>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</si>
  <si>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</si>
  <si>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</si>
  <si>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</si>
  <si>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</si>
  <si>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</si>
  <si>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</si>
  <si>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</si>
  <si>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</si>
  <si>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</si>
  <si>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</si>
  <si>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</si>
  <si>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</si>
  <si>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</si>
  <si>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</si>
  <si>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</si>
  <si>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</si>
  <si>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</si>
  <si>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</si>
  <si>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</si>
  <si>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</si>
  <si>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</si>
  <si>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</si>
  <si>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</si>
  <si>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</si>
  <si>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</si>
  <si>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</si>
  <si>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</si>
  <si>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</si>
  <si>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</si>
  <si>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</si>
  <si>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</si>
  <si>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</si>
  <si>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</si>
  <si>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</si>
  <si>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</si>
  <si>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</si>
  <si>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</si>
  <si>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</si>
  <si>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</si>
  <si>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</si>
  <si>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</si>
  <si>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</si>
  <si>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</si>
  <si>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</si>
  <si>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</si>
  <si>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</si>
  <si>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</si>
  <si>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</si>
  <si>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</si>
  <si>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</si>
  <si>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</si>
  <si>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</si>
  <si>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</si>
  <si>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</si>
  <si>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</si>
  <si>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</si>
  <si>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</si>
  <si>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</si>
  <si>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</si>
  <si>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</si>
  <si>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</si>
  <si>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</si>
  <si>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</si>
  <si>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</si>
  <si>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</si>
  <si>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</si>
  <si>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</si>
  <si>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</si>
  <si>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</si>
  <si>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</si>
  <si>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</si>
  <si>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</si>
  <si>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</si>
  <si>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</si>
  <si>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</si>
  <si>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</si>
  <si>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</si>
  <si>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</si>
  <si>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</si>
  <si>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</si>
  <si>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</si>
  <si>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</si>
  <si>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</si>
  <si>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</si>
  <si>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</si>
  <si>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</si>
  <si>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</si>
  <si>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</si>
  <si>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</si>
  <si>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</si>
  <si>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</si>
  <si>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</si>
  <si>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</si>
  <si>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</si>
  <si>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</si>
  <si>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</si>
  <si>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</si>
  <si>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</si>
  <si>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</si>
  <si>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</si>
  <si>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</si>
  <si>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</si>
  <si>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</si>
  <si>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</si>
  <si>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</si>
  <si>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</si>
  <si>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</si>
  <si>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</si>
  <si>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</si>
  <si>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</si>
  <si>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</si>
  <si>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</si>
  <si>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</si>
  <si>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</si>
  <si>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</si>
  <si>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</si>
  <si>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</si>
  <si>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</si>
  <si>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</si>
  <si>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</si>
  <si>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</si>
  <si>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</si>
  <si>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</si>
  <si>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</si>
  <si>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</si>
  <si>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</si>
  <si>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</si>
  <si>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</si>
  <si>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</si>
  <si>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</si>
  <si>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</si>
  <si>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</si>
  <si>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</si>
  <si>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</si>
  <si>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</si>
  <si>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</si>
  <si>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</si>
  <si>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</si>
  <si>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</si>
  <si>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</si>
  <si>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</si>
  <si>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</si>
  <si>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</si>
  <si>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</si>
  <si>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</si>
  <si>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</si>
  <si>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</si>
  <si>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</si>
  <si>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</si>
  <si>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</si>
  <si>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</si>
  <si>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</si>
  <si>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</si>
  <si>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</si>
  <si>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</si>
  <si>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</si>
  <si>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</si>
  <si>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</si>
  <si>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</si>
  <si>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</si>
  <si>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</si>
  <si>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</si>
  <si>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</si>
  <si>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</si>
  <si>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</si>
  <si>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</si>
  <si>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</si>
  <si>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</si>
  <si>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</si>
  <si>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</si>
  <si>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</si>
  <si>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</si>
  <si>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</si>
  <si>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</si>
  <si>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</si>
  <si>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</si>
  <si>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</si>
  <si>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</si>
  <si>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</si>
  <si>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</si>
  <si>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</si>
  <si>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</si>
  <si>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</si>
  <si>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</si>
  <si>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</si>
  <si>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</si>
  <si>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</si>
  <si>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</si>
  <si>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</si>
  <si>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</si>
  <si>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</si>
  <si>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</si>
  <si>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</si>
  <si>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</si>
  <si>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</si>
  <si>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</si>
  <si>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</si>
  <si>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</si>
  <si>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</si>
  <si>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</si>
  <si>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</si>
  <si>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</si>
  <si>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</si>
  <si>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</si>
  <si>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</si>
  <si>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</si>
  <si>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</si>
  <si>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</si>
  <si>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</si>
  <si>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</si>
  <si>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</si>
  <si>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</si>
  <si>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</si>
  <si>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</si>
  <si>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</si>
  <si>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</si>
  <si>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</si>
  <si>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</si>
  <si>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</si>
  <si>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</si>
  <si>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</si>
  <si>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</si>
  <si>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</si>
  <si>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</si>
  <si>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</si>
  <si>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</si>
  <si>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</si>
  <si>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</si>
  <si>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</si>
  <si>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</si>
  <si>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</si>
  <si>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</si>
  <si>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</si>
  <si>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</si>
  <si>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</si>
  <si>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</si>
  <si>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</si>
  <si>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</si>
  <si>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</si>
  <si>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</si>
  <si>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</si>
  <si>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</si>
  <si>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</si>
  <si>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</si>
  <si>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</si>
  <si>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</si>
  <si>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</si>
  <si>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</si>
  <si>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</si>
  <si>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</si>
  <si>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</si>
  <si>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</si>
  <si>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</si>
  <si>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</si>
  <si>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</si>
  <si>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</si>
  <si>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</si>
  <si>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</si>
  <si>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</si>
  <si>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</si>
  <si>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</si>
  <si>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</si>
  <si>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</si>
  <si>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</si>
  <si>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</si>
  <si>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</si>
  <si>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</si>
  <si>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</si>
  <si>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</si>
  <si>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</si>
  <si>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</si>
  <si>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</si>
  <si>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</si>
  <si>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</si>
  <si>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</si>
  <si>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</si>
  <si>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</si>
  <si>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</si>
  <si>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</si>
  <si>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</si>
  <si>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</si>
  <si>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</si>
  <si>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</si>
  <si>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</si>
  <si>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</si>
  <si>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</si>
  <si>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</si>
  <si>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</si>
  <si>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</si>
  <si>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</si>
  <si>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</si>
  <si>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</si>
  <si>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</si>
  <si>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</si>
  <si>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</si>
  <si>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</si>
  <si>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</si>
  <si>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</si>
  <si>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</si>
  <si>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</si>
  <si>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</si>
  <si>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</si>
  <si>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</si>
  <si>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</si>
  <si>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</si>
  <si>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</si>
  <si>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</si>
  <si>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</si>
  <si>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</si>
  <si>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</si>
  <si>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</si>
  <si>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</si>
  <si>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</si>
  <si>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</si>
  <si>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</si>
  <si>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</si>
  <si>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</si>
  <si>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</si>
  <si>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</si>
  <si>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</si>
  <si>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</si>
  <si>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</si>
  <si>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</si>
  <si>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</si>
  <si>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</si>
  <si>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</si>
  <si>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</si>
  <si>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</si>
  <si>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</si>
  <si>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</si>
  <si>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</si>
  <si>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</si>
  <si>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</si>
  <si>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</si>
  <si>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</si>
  <si>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</si>
  <si>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</si>
  <si>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</si>
  <si>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</si>
  <si>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</si>
  <si>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</si>
  <si>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</si>
  <si>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</si>
  <si>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</si>
  <si>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</si>
  <si>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</si>
  <si>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</si>
  <si>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</si>
  <si>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</si>
  <si>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</si>
  <si>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</si>
  <si>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</si>
  <si>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</si>
  <si>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</si>
  <si>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</si>
  <si>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</si>
  <si>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</si>
  <si>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</si>
  <si>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</si>
  <si>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</si>
  <si>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</si>
  <si>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</si>
  <si>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</si>
  <si>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</si>
  <si>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</si>
  <si>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</si>
  <si>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</si>
  <si>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</si>
  <si>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</si>
  <si>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</si>
  <si>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</si>
  <si>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</si>
  <si>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</si>
  <si>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</si>
  <si>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</si>
  <si>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</si>
  <si>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</si>
  <si>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</si>
  <si>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</si>
  <si>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</si>
  <si>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</si>
  <si>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</si>
  <si>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</si>
  <si>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</si>
  <si>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</si>
  <si>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</si>
  <si>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</si>
  <si>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</si>
  <si>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</si>
  <si>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</si>
  <si>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</si>
  <si>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</si>
  <si>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</si>
  <si>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</si>
  <si>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</si>
  <si>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</si>
  <si>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</si>
  <si>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</si>
  <si>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</si>
  <si>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</si>
  <si>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</si>
  <si>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</si>
  <si>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</si>
  <si>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</si>
  <si>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</si>
  <si>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</si>
  <si>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</si>
  <si>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</si>
  <si>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</si>
  <si>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</si>
  <si>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</si>
  <si>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</si>
  <si>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</si>
  <si>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</si>
  <si>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</si>
  <si>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</si>
  <si>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</si>
  <si>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</si>
  <si>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</si>
  <si>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</si>
  <si>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</si>
  <si>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</si>
  <si>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</si>
  <si>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</si>
  <si>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</si>
  <si>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</si>
  <si>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</si>
  <si>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</si>
  <si>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</si>
  <si>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</si>
  <si>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</si>
  <si>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</si>
  <si>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</si>
  <si>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</si>
  <si>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</si>
  <si>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</si>
  <si>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</si>
  <si>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</si>
  <si>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</si>
  <si>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</si>
  <si>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</si>
  <si>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</si>
  <si>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</si>
  <si>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</si>
  <si>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</si>
  <si>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</si>
  <si>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</si>
  <si>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</si>
  <si>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</si>
  <si>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</si>
  <si>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</si>
  <si>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</si>
  <si>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</si>
  <si>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</si>
  <si>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</si>
  <si>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</si>
  <si>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</si>
  <si>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</si>
  <si>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</si>
  <si>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</si>
  <si>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</si>
  <si>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</si>
  <si>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</si>
  <si>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</si>
  <si>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</si>
  <si>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</si>
  <si>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</si>
  <si>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</si>
  <si>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</si>
  <si>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</si>
  <si>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</si>
  <si>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</si>
  <si>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</si>
  <si>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</si>
  <si>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</si>
  <si>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</si>
  <si>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</si>
  <si>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</si>
  <si>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</si>
  <si>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</si>
  <si>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</si>
  <si>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</si>
  <si>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</si>
  <si>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</si>
  <si>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</si>
  <si>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</si>
  <si>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</si>
  <si>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</si>
  <si>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</si>
  <si>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</si>
  <si>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</si>
  <si>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</si>
  <si>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</si>
  <si>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</si>
  <si>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</si>
  <si>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</si>
  <si>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</si>
  <si>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</si>
  <si>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</si>
  <si>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</si>
  <si>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</si>
  <si>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</si>
  <si>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</si>
  <si>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</si>
  <si>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</si>
  <si>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</si>
  <si>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</si>
  <si>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</si>
  <si>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</si>
  <si>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</si>
  <si>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</si>
  <si>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</si>
  <si>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</si>
  <si>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</si>
  <si>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</si>
  <si>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</si>
  <si>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</si>
  <si>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</si>
  <si>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</si>
  <si>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</si>
  <si>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</si>
  <si>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</si>
  <si>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</si>
  <si>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</si>
  <si>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</si>
  <si>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</si>
  <si>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</si>
  <si>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</si>
  <si>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</si>
  <si>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</si>
  <si>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</si>
  <si>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</si>
  <si>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</si>
  <si>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</si>
  <si>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</si>
  <si>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</si>
  <si>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</si>
  <si>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</si>
  <si>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</si>
  <si>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</si>
  <si>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</si>
  <si>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</si>
  <si>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</si>
  <si>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</si>
  <si>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</si>
  <si>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</si>
  <si>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</si>
  <si>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</si>
  <si>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</si>
  <si>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</si>
  <si>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</si>
  <si>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</si>
  <si>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</si>
  <si>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</si>
  <si>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</si>
  <si>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</si>
  <si>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</si>
  <si>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</si>
  <si>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</si>
  <si>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</si>
  <si>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</si>
  <si>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</si>
  <si>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</si>
  <si>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</si>
  <si>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</si>
  <si>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</si>
  <si>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</si>
  <si>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</si>
  <si>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</si>
  <si>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</si>
  <si>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</si>
  <si>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</si>
  <si>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</si>
  <si>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</si>
  <si>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</si>
  <si>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</si>
  <si>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</si>
  <si>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</si>
  <si>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</si>
  <si>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</si>
  <si>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</si>
  <si>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</si>
  <si>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</si>
  <si>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</si>
  <si>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</si>
  <si>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</si>
  <si>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</si>
  <si>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</si>
  <si>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</si>
  <si>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</si>
  <si>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</si>
  <si>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</si>
  <si>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</si>
  <si>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</si>
  <si>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</si>
  <si>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</si>
  <si>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</si>
  <si>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</si>
  <si>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</si>
  <si>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</si>
  <si>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</si>
  <si>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</si>
  <si>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</si>
  <si>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</si>
  <si>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</si>
  <si>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</si>
  <si>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</si>
  <si>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</si>
  <si>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</si>
  <si>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</si>
  <si>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</si>
  <si>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</si>
  <si>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</si>
  <si>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</si>
  <si>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</si>
  <si>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</si>
  <si>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</si>
  <si>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</si>
  <si>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</si>
  <si>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</si>
  <si>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</si>
  <si>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</si>
  <si>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</si>
  <si>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</si>
  <si>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</si>
  <si>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</si>
  <si>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</si>
  <si>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</si>
  <si>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</si>
  <si>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</si>
  <si>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</si>
  <si>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</si>
  <si>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</si>
  <si>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</si>
  <si>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</si>
  <si>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</si>
  <si>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</si>
  <si>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</si>
  <si>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</si>
  <si>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</si>
  <si>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</si>
  <si>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</si>
  <si>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</si>
  <si>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</si>
  <si>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</si>
  <si>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</si>
  <si>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</si>
  <si>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</si>
  <si>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</si>
  <si>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</si>
  <si>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</si>
  <si>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</si>
  <si>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</si>
  <si>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</si>
  <si>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</si>
  <si>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</si>
  <si>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</si>
  <si>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</si>
  <si>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</si>
  <si>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</si>
  <si>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</si>
  <si>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</si>
  <si>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</si>
  <si>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</si>
  <si>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</si>
  <si>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</si>
  <si>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</si>
  <si>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</si>
  <si>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</si>
  <si>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</si>
  <si>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</si>
  <si>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</si>
  <si>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</si>
  <si>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</si>
  <si>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</si>
  <si>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</si>
  <si>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</si>
  <si>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</si>
  <si>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</si>
  <si>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</si>
  <si>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</si>
  <si>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</si>
  <si>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</si>
  <si>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</si>
  <si>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</si>
  <si>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</si>
  <si>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</si>
  <si>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</si>
  <si>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</si>
  <si>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</si>
  <si>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</si>
  <si>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</si>
  <si>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</si>
  <si>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</si>
  <si>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</si>
  <si>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</si>
  <si>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</si>
  <si>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</si>
  <si>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</si>
  <si>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</si>
  <si>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</si>
  <si>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</si>
  <si>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</si>
  <si>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</si>
  <si>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</si>
  <si>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</si>
  <si>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</si>
  <si>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</si>
  <si>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</si>
  <si>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</si>
  <si>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</si>
  <si>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</si>
  <si>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</si>
  <si>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</si>
  <si>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</si>
  <si>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</si>
  <si>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</si>
  <si>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</si>
  <si>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</si>
  <si>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</si>
  <si>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</si>
  <si>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</si>
  <si>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</si>
  <si>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</si>
  <si>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</si>
  <si>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</si>
  <si>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</si>
  <si>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</si>
  <si>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</si>
  <si>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</si>
  <si>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</si>
  <si>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</si>
  <si>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</si>
  <si>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</si>
  <si>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</si>
  <si>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</si>
  <si>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</si>
  <si>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</si>
  <si>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</si>
  <si>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</si>
  <si>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</si>
  <si>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</si>
  <si>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</si>
  <si>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</si>
  <si>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</si>
  <si>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</si>
  <si>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</si>
  <si>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</si>
  <si>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</si>
  <si>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</si>
  <si>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</si>
  <si>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</si>
  <si>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</si>
  <si>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</si>
  <si>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</si>
  <si>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</si>
  <si>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</si>
  <si>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</si>
  <si>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</si>
  <si>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</si>
  <si>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</si>
  <si>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</si>
  <si>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</si>
  <si>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</si>
  <si>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</si>
  <si>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</si>
  <si>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</si>
  <si>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</si>
  <si>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</si>
  <si>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</si>
  <si>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</si>
  <si>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</si>
  <si>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</si>
  <si>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</si>
  <si>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</si>
  <si>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</si>
  <si>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</si>
  <si>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</si>
  <si>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</si>
  <si>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</si>
  <si>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</si>
  <si>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</si>
  <si>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</si>
  <si>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</si>
  <si>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</si>
  <si>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</si>
  <si>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</si>
  <si>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</si>
  <si>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</si>
  <si>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</si>
  <si>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</si>
  <si>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</si>
  <si>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</si>
  <si>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</si>
  <si>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</si>
  <si>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</si>
  <si>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</si>
  <si>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</si>
  <si>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</si>
  <si>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</si>
  <si>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</si>
  <si>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</si>
  <si>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</si>
  <si>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</si>
  <si>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</si>
  <si>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</si>
  <si>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</si>
  <si>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</si>
  <si>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</si>
  <si>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</si>
  <si>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</si>
  <si>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</si>
  <si>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</si>
  <si>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</si>
  <si>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</si>
  <si>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</si>
  <si>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</si>
  <si>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</si>
  <si>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</si>
  <si>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</si>
  <si>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</si>
  <si>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</si>
  <si>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</si>
  <si>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</si>
  <si>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</si>
  <si>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</si>
  <si>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</si>
  <si>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</si>
  <si>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</si>
  <si>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</si>
  <si>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</si>
  <si>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</si>
  <si>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</si>
  <si>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</si>
  <si>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</si>
  <si>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</si>
  <si>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</si>
  <si>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</si>
  <si>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</si>
  <si>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</si>
  <si>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</si>
  <si>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</si>
  <si>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</si>
  <si>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</si>
  <si>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</si>
  <si>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</si>
  <si>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</si>
  <si>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</si>
  <si>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</si>
  <si>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</si>
  <si>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</si>
  <si>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</si>
  <si>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</si>
  <si>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</si>
  <si>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</si>
  <si>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</si>
  <si>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</si>
  <si>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</si>
  <si>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</si>
  <si>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</si>
  <si>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</si>
  <si>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</si>
  <si>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</si>
  <si>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</si>
  <si>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</si>
  <si>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</si>
  <si>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</si>
  <si>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</si>
  <si>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</si>
  <si>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</si>
  <si>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</si>
  <si>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</si>
  <si>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</si>
  <si>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</si>
  <si>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</si>
  <si>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</si>
  <si>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</si>
  <si>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</si>
  <si>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</si>
  <si>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</si>
  <si>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</si>
  <si>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</si>
  <si>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</si>
  <si>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</si>
  <si>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</si>
  <si>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</si>
  <si>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</si>
  <si>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</si>
  <si>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</si>
  <si>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</si>
  <si>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</si>
  <si>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</si>
  <si>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</si>
  <si>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</si>
  <si>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</si>
  <si>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</si>
  <si>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</si>
  <si>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</si>
  <si>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</si>
  <si>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</si>
  <si>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</si>
  <si>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</si>
  <si>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</si>
  <si>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</si>
  <si>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</si>
  <si>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</si>
  <si>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</si>
  <si>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</si>
  <si>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</si>
  <si>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</si>
  <si>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</si>
  <si>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</si>
  <si>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</si>
  <si>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</si>
  <si>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</si>
  <si>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</si>
  <si>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</si>
  <si>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</si>
  <si>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</si>
  <si>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</si>
  <si>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</si>
  <si>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</si>
  <si>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</si>
  <si>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</si>
  <si>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</si>
  <si>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</si>
  <si>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</si>
  <si>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</si>
  <si>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</si>
  <si>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</si>
  <si>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</si>
  <si>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</si>
  <si>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</si>
  <si>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</si>
  <si>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</si>
  <si>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</si>
  <si>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</si>
  <si>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</si>
  <si>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</si>
  <si>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</si>
  <si>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</si>
  <si>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</si>
  <si>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</si>
  <si>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</si>
  <si>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</si>
  <si>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</si>
  <si>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</si>
  <si>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</si>
  <si>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</si>
  <si>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</si>
  <si>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</si>
  <si>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</si>
  <si>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</si>
  <si>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</si>
  <si>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</si>
  <si>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</si>
  <si>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</si>
  <si>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</si>
  <si>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</si>
  <si>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</si>
  <si>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</si>
  <si>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</si>
  <si>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</si>
  <si>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</si>
  <si>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</si>
  <si>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</si>
  <si>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</si>
  <si>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</si>
  <si>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</si>
  <si>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</si>
  <si>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</si>
  <si>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</si>
  <si>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</si>
  <si>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</si>
  <si>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</si>
  <si>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</si>
  <si>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</si>
  <si>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</si>
  <si>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</si>
  <si>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</si>
  <si>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</si>
  <si>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</si>
  <si>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</si>
  <si>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</si>
  <si>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</si>
  <si>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</si>
  <si>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</si>
  <si>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</si>
  <si>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</si>
  <si>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</si>
  <si>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</si>
  <si>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</si>
  <si>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</si>
  <si>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</si>
  <si>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</si>
  <si>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</si>
  <si>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</si>
  <si>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</si>
  <si>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</si>
  <si>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</si>
  <si>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</si>
  <si>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</si>
  <si>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</si>
  <si>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</si>
  <si>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</si>
  <si>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</si>
  <si>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</si>
  <si>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</si>
  <si>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</si>
  <si>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</si>
  <si>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</si>
  <si>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</si>
  <si>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</si>
  <si>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</si>
  <si>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</si>
  <si>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</si>
  <si>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</si>
  <si>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</si>
  <si>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</si>
  <si>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</si>
  <si>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</si>
  <si>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</si>
  <si>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</si>
  <si>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</si>
  <si>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</si>
  <si>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</si>
  <si>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</si>
  <si>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</si>
  <si>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</si>
  <si>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</si>
  <si>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</si>
  <si>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</si>
  <si>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</si>
  <si>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</si>
  <si>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</si>
  <si>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</si>
  <si>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</si>
  <si>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</si>
  <si>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</si>
  <si>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</si>
  <si>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</si>
  <si>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</si>
  <si>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</si>
  <si>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</si>
  <si>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</si>
  <si>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</si>
  <si>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</si>
  <si>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</si>
  <si>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</si>
  <si>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</si>
  <si>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</si>
  <si>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</si>
  <si>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</si>
  <si>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</si>
  <si>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</si>
  <si>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</si>
  <si>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</si>
  <si>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</si>
  <si>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</si>
  <si>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</si>
  <si>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</si>
  <si>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</si>
  <si>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</si>
  <si>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</si>
  <si>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</si>
  <si>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</si>
  <si>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</si>
  <si>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</si>
  <si>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</si>
  <si>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</si>
  <si>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</si>
  <si>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</si>
  <si>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</si>
  <si>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</si>
  <si>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</si>
  <si>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</si>
  <si>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</si>
  <si>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</si>
  <si>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</si>
  <si>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</si>
  <si>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</si>
  <si>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</si>
  <si>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</si>
  <si>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</si>
  <si>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</si>
  <si>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</si>
  <si>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</si>
  <si>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</si>
  <si>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</si>
  <si>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</si>
  <si>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</si>
  <si>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</si>
  <si>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</si>
  <si>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</si>
  <si>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</si>
  <si>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</si>
  <si>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</si>
  <si>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</si>
  <si>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</si>
  <si>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</si>
  <si>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</si>
  <si>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</si>
  <si>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</si>
  <si>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</si>
  <si>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</si>
  <si>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</si>
  <si>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</si>
  <si>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</si>
  <si>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</si>
  <si>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</si>
  <si>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</si>
  <si>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</si>
  <si>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</si>
  <si>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</si>
  <si>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</si>
  <si>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</si>
  <si>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</si>
  <si>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</si>
  <si>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</si>
  <si>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</si>
  <si>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</si>
  <si>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</si>
  <si>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</si>
  <si>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</si>
  <si>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</si>
  <si>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</si>
  <si>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</si>
  <si>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</si>
  <si>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</si>
  <si>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</si>
  <si>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</si>
  <si>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</si>
  <si>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</si>
  <si>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</si>
  <si>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</si>
  <si>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</si>
  <si>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</si>
  <si>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</si>
  <si>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</si>
  <si>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</si>
  <si>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</si>
  <si>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</si>
  <si>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</si>
  <si>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</si>
  <si>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</si>
  <si>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</si>
  <si>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</si>
  <si>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</si>
  <si>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</si>
  <si>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</si>
  <si>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</si>
  <si>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</si>
  <si>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</si>
  <si>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</si>
  <si>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</si>
  <si>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</si>
  <si>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</si>
  <si>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</si>
  <si>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</si>
  <si>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</si>
  <si>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</si>
  <si>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</si>
  <si>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</si>
  <si>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</si>
  <si>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</si>
  <si>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</si>
  <si>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</si>
  <si>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</si>
  <si>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</si>
  <si>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</si>
  <si>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</si>
  <si>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</si>
  <si>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</si>
  <si>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</si>
  <si>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</si>
  <si>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</si>
  <si>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</si>
  <si>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</si>
  <si>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</si>
  <si>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</si>
  <si>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</si>
  <si>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</si>
  <si>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</si>
  <si>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</si>
  <si>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</si>
  <si>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</si>
  <si>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</si>
  <si>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</si>
  <si>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</si>
  <si>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</si>
  <si>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</si>
  <si>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</si>
  <si>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</si>
  <si>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</si>
  <si>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</si>
  <si>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</si>
  <si>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</si>
  <si>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</si>
  <si>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</si>
  <si>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</si>
  <si>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</si>
  <si>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</si>
  <si>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</si>
  <si>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</si>
  <si>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</si>
  <si>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</si>
  <si>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</si>
  <si>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</si>
  <si>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</si>
  <si>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</si>
  <si>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</si>
  <si>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</si>
  <si>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</si>
  <si>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</si>
  <si>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</si>
  <si>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</si>
  <si>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</si>
  <si>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</si>
  <si>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</si>
  <si>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</si>
  <si>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</si>
  <si>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</si>
  <si>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</si>
  <si>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</si>
  <si>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</si>
  <si>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</si>
  <si>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</si>
  <si>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</si>
  <si>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</si>
  <si>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</si>
  <si>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</si>
  <si>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</si>
  <si>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</si>
  <si>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</si>
  <si>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</si>
  <si>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</si>
  <si>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</si>
  <si>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</si>
  <si>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</si>
  <si>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</si>
  <si>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</si>
  <si>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</si>
  <si>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</si>
  <si>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</si>
  <si>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</si>
  <si>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</si>
  <si>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</si>
  <si>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</si>
  <si>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</si>
  <si>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</si>
  <si>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</si>
  <si>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</si>
  <si>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</si>
  <si>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</si>
  <si>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</si>
  <si>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</si>
  <si>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</si>
  <si>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</si>
  <si>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</si>
  <si>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</si>
  <si>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</si>
  <si>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</si>
  <si>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</si>
  <si>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</si>
  <si>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</si>
  <si>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</si>
  <si>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</si>
  <si>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</si>
  <si>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</si>
  <si>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</si>
  <si>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</si>
  <si>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</si>
  <si>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</si>
  <si>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</si>
  <si>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</si>
  <si>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</si>
  <si>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</si>
  <si>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</si>
  <si>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</si>
  <si>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</si>
  <si>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</si>
  <si>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</si>
  <si>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</si>
  <si>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</si>
  <si>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</si>
  <si>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</si>
  <si>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</si>
  <si>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</si>
  <si>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</si>
  <si>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</si>
  <si>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</si>
  <si>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</si>
  <si>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</si>
  <si>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</si>
  <si>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</si>
  <si>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</si>
  <si>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</si>
  <si>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</si>
  <si>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</si>
  <si>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</si>
  <si>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</si>
  <si>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</si>
  <si>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</si>
  <si>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</si>
  <si>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</si>
  <si>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</si>
  <si>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</si>
  <si>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</si>
  <si>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</si>
  <si>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</si>
  <si>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</si>
  <si>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</si>
  <si>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</si>
  <si>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</si>
  <si>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</si>
  <si>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</si>
  <si>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</si>
  <si>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</si>
  <si>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</si>
  <si>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</si>
  <si>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</si>
  <si>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</si>
  <si>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</si>
  <si>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</si>
  <si>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</si>
  <si>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</si>
  <si>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</si>
  <si>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</si>
  <si>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</si>
  <si>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</si>
  <si>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</si>
  <si>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</si>
  <si>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</si>
  <si>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</si>
  <si>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</si>
  <si>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</si>
  <si>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</si>
  <si>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</si>
  <si>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</si>
  <si>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</si>
  <si>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</si>
  <si>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</si>
  <si>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</si>
  <si>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</si>
  <si>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</si>
  <si>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</si>
  <si>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</si>
  <si>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</si>
  <si>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</si>
  <si>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</si>
  <si>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</si>
  <si>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</si>
  <si>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</si>
  <si>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</si>
  <si>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</si>
  <si>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</si>
  <si>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</si>
  <si>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</si>
  <si>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</si>
  <si>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</si>
  <si>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</si>
  <si>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</si>
  <si>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</si>
  <si>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</si>
  <si>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</si>
  <si>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</si>
  <si>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</si>
  <si>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</si>
  <si>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</si>
  <si>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</si>
  <si>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</si>
  <si>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</si>
  <si>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</si>
  <si>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</si>
  <si>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</si>
  <si>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</si>
  <si>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</si>
  <si>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</si>
  <si>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</si>
  <si>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</si>
  <si>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</si>
  <si>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</si>
  <si>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</si>
  <si>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</si>
  <si>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</si>
  <si>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</si>
  <si>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</si>
  <si>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</si>
  <si>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</si>
  <si>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</si>
  <si>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</si>
  <si>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</si>
  <si>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</si>
  <si>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</si>
  <si>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</si>
  <si>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</si>
  <si>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</si>
  <si>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</si>
  <si>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</si>
  <si>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</si>
  <si>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</si>
  <si>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</si>
  <si>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</si>
  <si>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</si>
  <si>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</si>
  <si>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</si>
  <si>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</si>
  <si>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</si>
  <si>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</si>
  <si>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</si>
  <si>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</si>
  <si>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</si>
  <si>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</si>
  <si>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</si>
  <si>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</si>
  <si>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</si>
  <si>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</si>
  <si>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</si>
  <si>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</si>
  <si>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</si>
  <si>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</si>
  <si>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</si>
  <si>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</si>
  <si>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</si>
  <si>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</si>
  <si>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</si>
  <si>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</si>
  <si>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</si>
  <si>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</si>
  <si>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</si>
  <si>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</si>
  <si>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</si>
  <si>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</si>
  <si>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</si>
  <si>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</si>
  <si>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</si>
  <si>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</si>
  <si>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</si>
  <si>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</si>
  <si>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</si>
  <si>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</si>
  <si>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</si>
  <si>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</si>
  <si>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</si>
  <si>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</si>
  <si>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</si>
  <si>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</si>
  <si>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</si>
  <si>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</si>
  <si>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</si>
  <si>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</si>
  <si>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</si>
  <si>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</si>
  <si>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</si>
  <si>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</si>
  <si>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</si>
  <si>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</si>
  <si>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</si>
  <si>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</si>
  <si>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</si>
  <si>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</si>
  <si>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</si>
  <si>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</si>
  <si>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</si>
  <si>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</si>
  <si>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</si>
  <si>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</si>
  <si>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</si>
  <si>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</si>
  <si>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</si>
  <si>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</si>
  <si>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</si>
  <si>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</si>
  <si>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</si>
  <si>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</si>
  <si>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</si>
  <si>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</si>
  <si>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</si>
  <si>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</si>
  <si>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</si>
  <si>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</si>
  <si>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</si>
  <si>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</si>
  <si>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</si>
  <si>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</si>
  <si>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</si>
  <si>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</si>
  <si>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</si>
  <si>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</si>
  <si>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</si>
  <si>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</si>
  <si>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</si>
  <si>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</si>
  <si>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</si>
  <si>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</si>
  <si>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</si>
  <si>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</si>
  <si>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</si>
  <si>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</si>
  <si>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</si>
  <si>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</si>
  <si>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</si>
  <si>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</si>
  <si>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</si>
  <si>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</si>
  <si>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</si>
  <si>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</si>
  <si>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</si>
  <si>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</si>
  <si>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</si>
  <si>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</si>
  <si>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</si>
  <si>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</si>
  <si>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</si>
  <si>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</si>
  <si>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</si>
  <si>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</si>
  <si>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</si>
  <si>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</si>
  <si>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</si>
  <si>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</si>
  <si>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</si>
  <si>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</si>
  <si>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</si>
  <si>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</si>
  <si>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</si>
  <si>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</si>
  <si>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</si>
  <si>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</si>
  <si>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</si>
  <si>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</si>
  <si>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</si>
  <si>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</si>
  <si>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</si>
  <si>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</si>
  <si>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</si>
  <si>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</si>
  <si>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</si>
  <si>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</si>
  <si>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</si>
  <si>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</si>
  <si>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</si>
  <si>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</si>
  <si>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</si>
  <si>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</si>
  <si>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</si>
  <si>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</si>
  <si>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</si>
  <si>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</si>
  <si>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</si>
  <si>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</si>
  <si>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</si>
  <si>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</si>
  <si>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</si>
  <si>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</si>
  <si>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</si>
  <si>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</si>
  <si>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</si>
  <si>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</si>
  <si>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</si>
  <si>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</si>
  <si>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</si>
  <si>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</si>
  <si>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</si>
  <si>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</si>
  <si>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</si>
  <si>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</si>
  <si>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</si>
  <si>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</si>
  <si>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</si>
  <si>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</si>
  <si>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</si>
  <si>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</si>
  <si>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</si>
  <si>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</si>
  <si>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</si>
  <si>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</si>
  <si>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</si>
  <si>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</si>
  <si>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</si>
  <si>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</si>
  <si>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</si>
  <si>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</si>
  <si>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</si>
  <si>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</si>
  <si>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</si>
  <si>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</si>
  <si>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</si>
  <si>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</si>
  <si>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</si>
  <si>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</si>
  <si>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</si>
  <si>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</si>
  <si>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</si>
  <si>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</si>
  <si>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</si>
  <si>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</si>
  <si>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</si>
  <si>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</si>
  <si>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</si>
  <si>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</si>
  <si>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</si>
  <si>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</si>
  <si>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</si>
  <si>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</si>
  <si>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</si>
  <si>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</si>
  <si>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</si>
  <si>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</si>
  <si>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</si>
  <si>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</si>
  <si>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</si>
  <si>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</si>
  <si>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</si>
  <si>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</si>
  <si>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</si>
  <si>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</si>
  <si>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</si>
  <si>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</si>
  <si>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</si>
  <si>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</si>
  <si>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</si>
  <si>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</si>
  <si>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</si>
  <si>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</si>
  <si>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</si>
  <si>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</si>
  <si>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</si>
  <si>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</si>
  <si>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</si>
  <si>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</si>
  <si>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</si>
  <si>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</si>
  <si>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</si>
  <si>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</si>
  <si>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</si>
  <si>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</si>
  <si>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</si>
  <si>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</si>
  <si>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</si>
  <si>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</si>
  <si>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</si>
  <si>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</si>
  <si>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</si>
  <si>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</si>
  <si>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</si>
  <si>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</si>
  <si>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</si>
  <si>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</si>
  <si>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</si>
  <si>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</si>
  <si>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</si>
  <si>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</si>
  <si>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</si>
  <si>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</si>
  <si>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</si>
  <si>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</si>
  <si>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</si>
  <si>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</si>
  <si>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</si>
  <si>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</si>
  <si>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</si>
  <si>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</si>
  <si>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</si>
  <si>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</si>
  <si>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</si>
  <si>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</si>
  <si>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</si>
  <si>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</si>
  <si>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</si>
  <si>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</si>
  <si>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</si>
  <si>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</si>
  <si>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</si>
  <si>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</si>
  <si>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</si>
  <si>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</si>
  <si>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</si>
  <si>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</si>
  <si>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</si>
  <si>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</si>
  <si>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</si>
  <si>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</si>
  <si>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</si>
  <si>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</si>
  <si>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</si>
  <si>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</si>
  <si>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</si>
  <si>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</si>
  <si>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</si>
  <si>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</si>
  <si>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</si>
  <si>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</si>
  <si>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</si>
  <si>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</si>
  <si>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</si>
  <si>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</si>
  <si>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</si>
  <si>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</si>
  <si>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</si>
  <si>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</si>
  <si>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</si>
  <si>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</si>
  <si>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</si>
  <si>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</si>
  <si>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</si>
  <si>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</si>
  <si>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</si>
  <si>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</si>
  <si>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</si>
  <si>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</si>
  <si>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</si>
  <si>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</si>
  <si>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</si>
  <si>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</si>
  <si>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</si>
  <si>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</si>
  <si>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</si>
  <si>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</si>
  <si>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</si>
  <si>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</si>
  <si>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</si>
  <si>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</si>
  <si>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</si>
  <si>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</si>
  <si>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</si>
  <si>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</si>
  <si>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</si>
  <si>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</si>
  <si>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</si>
  <si>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</si>
  <si>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</si>
  <si>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</si>
  <si>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</si>
  <si>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</si>
  <si>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</si>
  <si>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</si>
  <si>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</si>
  <si>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</si>
  <si>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</si>
  <si>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</si>
  <si>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</si>
  <si>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</si>
  <si>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</si>
  <si>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</si>
  <si>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</si>
  <si>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</si>
  <si>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</si>
  <si>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</si>
  <si>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</si>
  <si>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</si>
  <si>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</si>
  <si>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</si>
  <si>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</si>
  <si>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</si>
  <si>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</si>
  <si>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</si>
  <si>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</si>
  <si>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</si>
  <si>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</si>
  <si>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</si>
  <si>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</si>
  <si>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</si>
  <si>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</si>
  <si>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</si>
  <si>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</si>
  <si>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</si>
  <si>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</si>
  <si>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</si>
  <si>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</si>
  <si>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</si>
  <si>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</si>
  <si>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</si>
  <si>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</si>
  <si>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</si>
  <si>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</si>
  <si>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</si>
  <si>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</si>
  <si>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</si>
  <si>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</si>
  <si>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</si>
  <si>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</si>
  <si>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</si>
  <si>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</si>
  <si>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</si>
  <si>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</si>
  <si>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</si>
  <si>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</si>
  <si>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</si>
  <si>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</si>
  <si>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</si>
  <si>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</si>
  <si>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</si>
  <si>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</si>
  <si>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</si>
  <si>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</si>
  <si>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</si>
  <si>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</si>
  <si>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</si>
  <si>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</si>
  <si>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</si>
  <si>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</si>
  <si>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</si>
  <si>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</si>
  <si>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</si>
  <si>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</si>
  <si>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</si>
  <si>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</si>
  <si>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</si>
  <si>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</si>
  <si>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</si>
  <si>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</si>
  <si>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</si>
  <si>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</si>
  <si>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</si>
  <si>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</si>
  <si>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</si>
  <si>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</si>
  <si>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</si>
  <si>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</si>
  <si>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</si>
  <si>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</si>
  <si>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</si>
  <si>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</si>
  <si>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</si>
  <si>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</si>
  <si>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</si>
  <si>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</si>
  <si>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</si>
  <si>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</si>
  <si>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</si>
  <si>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</si>
  <si>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</si>
  <si>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</si>
  <si>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</si>
  <si>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</si>
  <si>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</si>
  <si>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</si>
  <si>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</si>
  <si>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</si>
  <si>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</si>
  <si>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</si>
  <si>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</si>
  <si>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</si>
  <si>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</si>
  <si>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</si>
  <si>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</si>
  <si>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</si>
  <si>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</si>
  <si>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</si>
  <si>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</si>
  <si>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</si>
  <si>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</si>
  <si>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</si>
  <si>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</si>
  <si>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</si>
  <si>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</si>
  <si>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</si>
  <si>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</si>
  <si>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</si>
  <si>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</si>
  <si>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</si>
  <si>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</si>
  <si>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</si>
  <si>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</si>
  <si>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</si>
  <si>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</si>
  <si>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</si>
  <si>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</si>
  <si>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</si>
  <si>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</si>
  <si>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</si>
  <si>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</si>
  <si>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</si>
  <si>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</si>
  <si>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</si>
  <si>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</si>
  <si>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</si>
  <si>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</si>
  <si>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</si>
  <si>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</si>
  <si>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</si>
  <si>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</si>
  <si>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</si>
  <si>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</si>
  <si>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</si>
  <si>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</si>
  <si>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</si>
  <si>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</si>
  <si>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</si>
  <si>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</si>
  <si>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</si>
  <si>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</si>
  <si>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</si>
  <si>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</si>
  <si>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</si>
  <si>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</si>
  <si>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</si>
  <si>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</si>
  <si>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</si>
  <si>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</si>
  <si>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</si>
  <si>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</si>
  <si>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</si>
  <si>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</si>
  <si>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</si>
  <si>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</si>
  <si>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</si>
  <si>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</si>
  <si>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</si>
  <si>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</si>
  <si>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</si>
  <si>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</si>
  <si>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</si>
  <si>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</si>
  <si>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</si>
  <si>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</si>
  <si>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</si>
  <si>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</si>
  <si>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</si>
  <si>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</si>
  <si>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</si>
  <si>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</si>
  <si>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</si>
  <si>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</si>
  <si>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</si>
  <si>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</si>
  <si>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</si>
  <si>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</si>
  <si>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</si>
  <si>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</si>
  <si>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</si>
  <si>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</si>
  <si>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</si>
  <si>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</si>
  <si>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</si>
  <si>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</si>
  <si>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</si>
  <si>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</si>
  <si>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</si>
  <si>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</si>
  <si>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</si>
  <si>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</si>
  <si>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</si>
  <si>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</si>
  <si>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</si>
  <si>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</si>
  <si>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</si>
  <si>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</si>
  <si>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</si>
  <si>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</si>
  <si>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</si>
  <si>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</si>
  <si>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</si>
  <si>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</si>
  <si>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</si>
  <si>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</si>
  <si>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</si>
  <si>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</si>
  <si>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</si>
  <si>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</si>
  <si>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</si>
  <si>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</si>
  <si>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</si>
  <si>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</si>
  <si>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</si>
  <si>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</si>
  <si>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</si>
  <si>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</si>
  <si>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</si>
  <si>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</si>
  <si>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</si>
  <si>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</si>
  <si>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</si>
  <si>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</si>
  <si>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</si>
  <si>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</si>
  <si>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</si>
  <si>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</si>
  <si>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</si>
  <si>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</si>
  <si>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</si>
  <si>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</si>
  <si>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</si>
  <si>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</si>
  <si>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</si>
  <si>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</si>
  <si>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</si>
  <si>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</si>
  <si>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</si>
  <si>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</si>
  <si>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</si>
  <si>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</si>
  <si>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</si>
  <si>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</si>
  <si>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</si>
  <si>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</si>
  <si>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</si>
  <si>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</si>
  <si>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</si>
  <si>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</si>
  <si>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</si>
  <si>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</si>
  <si>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</si>
  <si>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</si>
  <si>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</si>
  <si>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</si>
  <si>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</si>
  <si>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</si>
  <si>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</si>
  <si>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</si>
  <si>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</si>
  <si>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</si>
  <si>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</si>
  <si>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</si>
  <si>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</si>
  <si>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</si>
  <si>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</si>
  <si>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</si>
  <si>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</si>
  <si>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</si>
  <si>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</si>
  <si>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</si>
  <si>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</si>
  <si>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</si>
  <si>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</si>
  <si>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</si>
  <si>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</si>
  <si>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</si>
  <si>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</si>
  <si>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</si>
  <si>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</si>
  <si>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</si>
  <si>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</si>
  <si>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</si>
  <si>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</si>
  <si>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</si>
  <si>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</si>
  <si>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</si>
  <si>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</si>
  <si>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</si>
  <si>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</si>
  <si>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</si>
  <si>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</si>
  <si>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</si>
  <si>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</si>
  <si>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</si>
  <si>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</si>
  <si>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</si>
  <si>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</si>
  <si>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</si>
  <si>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</si>
  <si>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</si>
  <si>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</si>
  <si>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</si>
  <si>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</si>
  <si>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</si>
  <si>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</si>
  <si>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</si>
  <si>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</si>
  <si>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</si>
  <si>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</si>
  <si>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</si>
  <si>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</si>
  <si>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</si>
  <si>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</si>
  <si>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</si>
  <si>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</si>
  <si>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</si>
  <si>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</si>
  <si>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</si>
  <si>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</si>
  <si>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</si>
  <si>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</si>
  <si>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</si>
  <si>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</si>
  <si>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</si>
  <si>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</si>
  <si>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</si>
  <si>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</si>
  <si>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</si>
  <si>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</si>
  <si>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</si>
  <si>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</si>
  <si>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</si>
  <si>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</si>
  <si>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</si>
  <si>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</si>
  <si>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</si>
  <si>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</si>
  <si>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</si>
  <si>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</si>
  <si>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</si>
  <si>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</si>
  <si>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</si>
  <si>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</si>
  <si>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</si>
  <si>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</si>
  <si>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</si>
  <si>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</si>
  <si>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</si>
  <si>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</si>
  <si>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</si>
  <si>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</si>
  <si>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</si>
  <si>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</si>
  <si>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</si>
  <si>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</si>
  <si>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</si>
  <si>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</si>
  <si>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</si>
  <si>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</si>
  <si>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</si>
  <si>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</si>
  <si>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</si>
  <si>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</si>
  <si>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</si>
  <si>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</si>
  <si>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</si>
  <si>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</si>
  <si>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</si>
  <si>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</si>
  <si>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</si>
  <si>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</si>
  <si>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</si>
  <si>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</si>
  <si>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</si>
  <si>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</si>
  <si>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</si>
  <si>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</si>
  <si>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</si>
  <si>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</si>
  <si>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</si>
  <si>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</si>
  <si>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</si>
  <si>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</si>
  <si>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</si>
  <si>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</si>
  <si>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</si>
  <si>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</si>
  <si>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</si>
  <si>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</si>
  <si>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</si>
  <si>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</si>
  <si>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</si>
  <si>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</si>
  <si>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</si>
  <si>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</si>
  <si>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</si>
  <si>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</si>
  <si>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</si>
  <si>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</si>
  <si>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</si>
  <si>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</si>
  <si>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</si>
  <si>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</si>
  <si>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</si>
  <si>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</si>
  <si>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</si>
  <si>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</si>
  <si>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</si>
  <si>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</si>
  <si>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</si>
  <si>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</si>
  <si>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</si>
  <si>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</si>
  <si>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</si>
  <si>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</si>
  <si>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</si>
  <si>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</si>
  <si>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</si>
  <si>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</si>
  <si>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</si>
  <si>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</si>
  <si>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</si>
  <si>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</si>
  <si>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</si>
  <si>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</si>
  <si>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</si>
  <si>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</si>
  <si>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</si>
  <si>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</si>
  <si>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</si>
  <si>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</si>
  <si>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</si>
  <si>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</si>
  <si>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</si>
  <si>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</si>
  <si>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</si>
  <si>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</si>
  <si>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</si>
  <si>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</si>
  <si>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</si>
  <si>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</si>
  <si>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</si>
  <si>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</si>
  <si>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</si>
  <si>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</si>
  <si>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</si>
  <si>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</si>
  <si>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</si>
  <si>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</si>
  <si>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</si>
  <si>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</si>
  <si>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</si>
  <si>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</si>
  <si>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</si>
  <si>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</si>
  <si>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</si>
  <si>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</si>
  <si>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</si>
  <si>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</si>
  <si>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</si>
  <si>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</si>
  <si>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</si>
  <si>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</si>
  <si>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</si>
  <si>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</si>
  <si>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</si>
  <si>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</si>
  <si>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</si>
  <si>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</si>
  <si>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</si>
  <si>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</si>
  <si>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</si>
  <si>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</si>
  <si>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</si>
  <si>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</si>
  <si>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</si>
  <si>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</si>
  <si>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</si>
  <si>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</si>
  <si>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</si>
  <si>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</si>
  <si>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</si>
  <si>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</si>
  <si>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</si>
  <si>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</si>
  <si>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</si>
  <si>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</si>
  <si>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</si>
  <si>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</si>
  <si>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</si>
  <si>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</si>
  <si>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</si>
  <si>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</si>
  <si>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</si>
  <si>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</si>
  <si>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</si>
  <si>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</si>
  <si>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</si>
  <si>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</si>
  <si>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</si>
  <si>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</si>
  <si>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</si>
  <si>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</si>
  <si>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</si>
  <si>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</si>
  <si>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</si>
  <si>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</si>
  <si>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</si>
  <si>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</si>
  <si>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</si>
  <si>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</si>
  <si>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</si>
  <si>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</si>
  <si>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</si>
  <si>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</si>
  <si>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</si>
  <si>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</si>
  <si>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</si>
  <si>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</si>
  <si>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</si>
  <si>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</si>
  <si>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</si>
  <si>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</si>
  <si>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</si>
  <si>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</si>
  <si>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</si>
  <si>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</si>
  <si>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</si>
  <si>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</si>
  <si>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</si>
  <si>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</si>
  <si>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</si>
  <si>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</si>
  <si>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</si>
  <si>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</si>
  <si>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</si>
  <si>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</si>
  <si>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</si>
  <si>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</si>
  <si>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</si>
  <si>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</si>
  <si>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</si>
  <si>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</si>
  <si>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</si>
  <si>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</si>
  <si>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</si>
  <si>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</si>
  <si>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</si>
  <si>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</si>
  <si>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</si>
  <si>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</si>
  <si>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</si>
  <si>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</si>
  <si>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</si>
  <si>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</si>
  <si>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</si>
  <si>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</si>
  <si>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</si>
  <si>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</si>
  <si>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</si>
  <si>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</si>
  <si>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</si>
  <si>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</si>
  <si>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</si>
  <si>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</si>
  <si>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</si>
  <si>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</si>
  <si>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</si>
  <si>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</si>
  <si>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</si>
  <si>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</si>
  <si>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</si>
  <si>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</si>
  <si>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</si>
  <si>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</si>
  <si>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</si>
  <si>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</si>
  <si>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</si>
  <si>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</si>
  <si>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</si>
  <si>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</si>
  <si>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</si>
  <si>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</si>
  <si>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</si>
  <si>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</si>
  <si>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</si>
  <si>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</si>
  <si>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</si>
  <si>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</si>
  <si>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</si>
  <si>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</si>
  <si>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</si>
  <si>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</si>
  <si>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</si>
  <si>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</si>
  <si>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</si>
  <si>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</si>
  <si>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</si>
  <si>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</si>
  <si>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</si>
  <si>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</si>
  <si>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</si>
  <si>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</si>
  <si>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</si>
  <si>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</si>
  <si>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</si>
  <si>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</si>
  <si>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</si>
  <si>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</si>
  <si>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</si>
  <si>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</si>
  <si>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</si>
  <si>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</si>
  <si>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</si>
  <si>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</si>
  <si>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</si>
  <si>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</si>
  <si>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</si>
  <si>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</si>
  <si>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</si>
  <si>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</si>
  <si>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</si>
  <si>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</si>
  <si>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</si>
  <si>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</si>
  <si>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</si>
  <si>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</si>
  <si>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</si>
  <si>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</si>
  <si>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</si>
  <si>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</si>
  <si>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</si>
  <si>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</si>
  <si>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</si>
  <si>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</si>
  <si>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</si>
  <si>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</si>
  <si>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</si>
  <si>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</si>
  <si>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</si>
  <si>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</si>
  <si>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</si>
  <si>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</si>
  <si>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</si>
  <si>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</si>
  <si>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</si>
  <si>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</si>
  <si>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</si>
  <si>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</si>
  <si>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</si>
  <si>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</si>
  <si>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</si>
  <si>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</si>
  <si>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</si>
  <si>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</si>
  <si>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</si>
  <si>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</si>
  <si>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</si>
  <si>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</si>
  <si>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</si>
  <si>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</si>
  <si>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</si>
  <si>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</si>
  <si>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</si>
  <si>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</si>
  <si>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</si>
  <si>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</si>
  <si>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</si>
  <si>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</si>
  <si>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</si>
  <si>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</si>
  <si>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</si>
  <si>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</si>
  <si>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</si>
  <si>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</si>
  <si>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</si>
  <si>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</si>
  <si>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</si>
  <si>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</si>
  <si>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</si>
  <si>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</si>
  <si>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</si>
  <si>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</si>
  <si>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</si>
  <si>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</si>
  <si>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</si>
  <si>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</si>
  <si>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</si>
  <si>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</si>
  <si>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</si>
  <si>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</si>
  <si>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</si>
  <si>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</si>
  <si>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</si>
  <si>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</si>
  <si>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</si>
  <si>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</si>
  <si>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</si>
  <si>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</si>
  <si>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</si>
  <si>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</si>
  <si>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</si>
  <si>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</si>
  <si>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</si>
  <si>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</si>
  <si>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</si>
  <si>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</si>
  <si>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</si>
  <si>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</si>
  <si>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</si>
  <si>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</si>
  <si>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</si>
  <si>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</si>
  <si>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</si>
  <si>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</si>
  <si>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</si>
  <si>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</si>
  <si>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</si>
  <si>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</si>
  <si>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</si>
  <si>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</si>
  <si>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</si>
  <si>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</si>
  <si>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</si>
  <si>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</si>
  <si>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</si>
  <si>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</si>
  <si>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</si>
  <si>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</si>
  <si>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</si>
  <si>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</si>
  <si>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</si>
  <si>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</si>
  <si>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</si>
  <si>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</si>
  <si>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</si>
  <si>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</si>
  <si>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</si>
  <si>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</si>
  <si>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</si>
  <si>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</si>
  <si>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</si>
  <si>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</si>
  <si>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</si>
  <si>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</si>
  <si>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</si>
  <si>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</si>
  <si>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</si>
  <si>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</si>
  <si>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</si>
  <si>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</si>
  <si>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</si>
  <si>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</si>
  <si>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</si>
  <si>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</si>
  <si>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</si>
  <si>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</si>
  <si>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</si>
  <si>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</si>
  <si>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</si>
  <si>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</si>
  <si>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</si>
  <si>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</si>
  <si>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</si>
  <si>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</si>
  <si>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</si>
  <si>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</si>
  <si>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</si>
  <si>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</si>
  <si>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</si>
  <si>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</si>
  <si>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</si>
  <si>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</si>
  <si>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</si>
  <si>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</si>
  <si>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</si>
  <si>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</si>
  <si>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</si>
  <si>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</si>
  <si>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</si>
  <si>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</si>
  <si>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</si>
  <si>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</si>
  <si>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</si>
  <si>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</si>
  <si>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</si>
  <si>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</si>
  <si>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</si>
  <si>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</si>
  <si>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</si>
  <si>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</si>
  <si>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</si>
  <si>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</si>
  <si>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</si>
  <si>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</si>
  <si>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</si>
  <si>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</si>
  <si>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</si>
  <si>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</si>
  <si>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</si>
  <si>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</si>
  <si>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</si>
  <si>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</si>
  <si>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</si>
  <si>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</si>
  <si>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</si>
  <si>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</si>
  <si>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</si>
  <si>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</si>
  <si>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</si>
  <si>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</si>
  <si>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</si>
  <si>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</si>
  <si>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</si>
  <si>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</si>
  <si>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</si>
  <si>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</si>
  <si>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</si>
  <si>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</si>
  <si>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</si>
  <si>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</si>
  <si>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</si>
  <si>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</si>
  <si>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</si>
  <si>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</si>
  <si>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</si>
  <si>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</si>
  <si>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</si>
  <si>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</si>
  <si>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</si>
  <si>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</si>
  <si>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</si>
  <si>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</si>
  <si>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</si>
  <si>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</si>
  <si>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</si>
  <si>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</si>
  <si>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</si>
  <si>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</si>
  <si>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</si>
  <si>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</si>
  <si>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</si>
  <si>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</si>
  <si>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</si>
  <si>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</si>
  <si>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</si>
  <si>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</si>
  <si>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</si>
  <si>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</si>
  <si>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</si>
  <si>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</si>
  <si>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</si>
  <si>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</si>
  <si>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</si>
  <si>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</si>
  <si>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</si>
  <si>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</si>
  <si>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</si>
  <si>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</si>
  <si>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</si>
  <si>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</si>
  <si>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</si>
  <si>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</si>
  <si>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</si>
  <si>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</si>
  <si>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</si>
  <si>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</si>
  <si>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</si>
  <si>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</si>
  <si>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</si>
  <si>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</si>
  <si>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</si>
  <si>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</si>
  <si>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</si>
  <si>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</si>
  <si>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</si>
  <si>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</si>
  <si>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</si>
  <si>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</si>
  <si>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</si>
  <si>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</si>
  <si>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</si>
  <si>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</si>
  <si>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</si>
  <si>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</si>
  <si>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</si>
  <si>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</si>
  <si>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</si>
  <si>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</si>
  <si>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</si>
  <si>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</si>
  <si>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</si>
  <si>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</si>
  <si>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</si>
  <si>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</si>
  <si>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</si>
  <si>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</si>
  <si>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</si>
  <si>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</si>
  <si>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</si>
  <si>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</si>
  <si>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</si>
  <si>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</si>
  <si>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</si>
  <si>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</si>
  <si>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</si>
  <si>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</si>
  <si>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</si>
  <si>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</si>
  <si>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</si>
  <si>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</si>
  <si>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</si>
  <si>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</si>
  <si>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</si>
  <si>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</si>
  <si>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</si>
  <si>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</si>
  <si>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</si>
  <si>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</si>
  <si>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</si>
  <si>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</si>
  <si>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</si>
  <si>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</si>
  <si>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</si>
  <si>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</si>
  <si>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</si>
  <si>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</si>
  <si>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</si>
  <si>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</si>
  <si>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</si>
  <si>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</si>
  <si>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</si>
  <si>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</si>
  <si>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</si>
  <si>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</si>
  <si>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</si>
  <si>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</si>
  <si>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</si>
  <si>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</si>
  <si>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</si>
  <si>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</si>
  <si>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</si>
  <si>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</si>
  <si>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</si>
  <si>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</si>
  <si>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</si>
  <si>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</si>
  <si>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</si>
  <si>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</si>
  <si>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</si>
  <si>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</si>
  <si>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</si>
  <si>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</si>
  <si>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</si>
  <si>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</si>
  <si>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</si>
  <si>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</si>
  <si>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</si>
  <si>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</si>
  <si>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</si>
  <si>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</si>
  <si>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</si>
  <si>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</si>
  <si>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</si>
  <si>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</si>
  <si>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</si>
  <si>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</si>
  <si>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</si>
  <si>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</si>
  <si>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</si>
  <si>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</si>
  <si>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</si>
  <si>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</si>
  <si>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</si>
  <si>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</si>
  <si>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</si>
  <si>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</si>
  <si>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</si>
  <si>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</si>
  <si>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</si>
  <si>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</si>
  <si>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</si>
  <si>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</si>
  <si>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</si>
  <si>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</si>
  <si>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</si>
  <si>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</si>
  <si>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</si>
  <si>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</si>
  <si>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</si>
  <si>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</si>
  <si>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</si>
  <si>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</si>
  <si>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</si>
  <si>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</si>
  <si>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</si>
  <si>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</si>
  <si>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</si>
  <si>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</si>
  <si>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</si>
  <si>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</si>
  <si>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</si>
  <si>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</si>
  <si>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</si>
  <si>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</si>
  <si>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</si>
  <si>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</si>
  <si>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</si>
  <si>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</si>
  <si>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</si>
  <si>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</si>
  <si>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</si>
  <si>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</si>
  <si>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</si>
  <si>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</si>
  <si>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</si>
  <si>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</si>
  <si>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</si>
  <si>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</si>
  <si>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</si>
  <si>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</si>
  <si>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</si>
  <si>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</si>
  <si>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</si>
  <si>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</si>
  <si>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</si>
  <si>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</si>
  <si>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</si>
  <si>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</si>
  <si>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</si>
  <si>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</si>
  <si>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</si>
  <si>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</si>
  <si>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</si>
  <si>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</si>
  <si>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</si>
  <si>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</si>
  <si>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</si>
  <si>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</si>
  <si>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</si>
  <si>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</si>
  <si>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</si>
  <si>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</si>
  <si>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</si>
  <si>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</si>
  <si>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</si>
  <si>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</si>
  <si>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</si>
  <si>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</si>
  <si>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</si>
  <si>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</si>
  <si>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</si>
  <si>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</si>
  <si>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</si>
  <si>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</si>
  <si>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</si>
  <si>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</si>
  <si>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</si>
  <si>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</si>
  <si>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</si>
  <si>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</si>
  <si>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</si>
  <si>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</si>
  <si>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</si>
  <si>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</si>
  <si>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</si>
  <si>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</si>
  <si>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</si>
  <si>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</si>
  <si>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</si>
  <si>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</si>
  <si>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</si>
  <si>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</si>
  <si>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</si>
  <si>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</si>
  <si>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</si>
  <si>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</si>
  <si>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</si>
  <si>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</si>
  <si>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</si>
  <si>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</si>
  <si>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</si>
  <si>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</si>
  <si>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</si>
  <si>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</si>
  <si>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</si>
  <si>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</si>
  <si>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</si>
  <si>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</si>
  <si>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</si>
  <si>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</si>
  <si>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</si>
  <si>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</si>
  <si>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</si>
  <si>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</si>
  <si>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</si>
  <si>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</si>
  <si>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</si>
  <si>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</si>
  <si>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</si>
  <si>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</si>
  <si>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</si>
  <si>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</si>
  <si>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</si>
  <si>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</si>
  <si>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</si>
  <si>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</si>
  <si>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</si>
  <si>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</si>
  <si>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</si>
  <si>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</si>
  <si>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</si>
  <si>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</si>
  <si>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</si>
  <si>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</si>
  <si>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</si>
  <si>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</si>
  <si>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</si>
  <si>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</si>
  <si>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</si>
  <si>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</si>
  <si>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</si>
  <si>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</si>
  <si>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</si>
  <si>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</si>
  <si>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</si>
  <si>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</si>
  <si>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</si>
  <si>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</si>
  <si>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</si>
  <si>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</si>
  <si>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</si>
  <si>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</si>
  <si>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</si>
  <si>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</si>
  <si>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</si>
  <si>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</si>
  <si>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</si>
  <si>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</si>
  <si>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</si>
  <si>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</si>
  <si>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</si>
  <si>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</si>
  <si>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</si>
  <si>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</si>
  <si>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</si>
  <si>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</si>
  <si>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</si>
  <si>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</si>
  <si>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</si>
  <si>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</si>
  <si>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</si>
  <si>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</si>
  <si>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</si>
  <si>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</si>
  <si>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</si>
  <si>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</si>
  <si>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</si>
  <si>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</si>
  <si>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</si>
  <si>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</si>
  <si>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</si>
  <si>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</si>
  <si>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</si>
  <si>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</si>
  <si>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</si>
  <si>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</si>
  <si>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</si>
  <si>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</si>
  <si>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</si>
  <si>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</si>
  <si>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</si>
  <si>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</si>
  <si>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</si>
  <si>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</si>
  <si>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</si>
  <si>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</si>
  <si>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</si>
  <si>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</si>
  <si>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</si>
  <si>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</si>
  <si>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</si>
  <si>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</si>
  <si>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</si>
  <si>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</si>
  <si>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</si>
  <si>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</si>
  <si>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</si>
  <si>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</si>
  <si>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</si>
  <si>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</si>
  <si>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</si>
  <si>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</si>
  <si>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</si>
  <si>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</si>
  <si>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</si>
  <si>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</si>
  <si>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</si>
  <si>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</si>
  <si>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</si>
  <si>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</si>
  <si>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</si>
  <si>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</si>
  <si>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</si>
  <si>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</si>
  <si>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</si>
  <si>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</si>
  <si>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</si>
  <si>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</si>
  <si>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</si>
  <si>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</si>
  <si>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</si>
  <si>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</si>
  <si>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</si>
  <si>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</si>
  <si>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</si>
  <si>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</si>
  <si>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</si>
  <si>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</si>
  <si>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</si>
  <si>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</si>
  <si>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</si>
  <si>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</si>
  <si>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</si>
  <si>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</si>
  <si>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</si>
  <si>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</si>
  <si>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</si>
  <si>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</si>
  <si>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</si>
  <si>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</si>
  <si>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</si>
  <si>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</si>
  <si>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</si>
  <si>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</si>
  <si>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</si>
  <si>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</si>
  <si>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</si>
  <si>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</si>
  <si>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</si>
  <si>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</si>
  <si>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</si>
  <si>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</si>
  <si>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</si>
  <si>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</si>
  <si>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</si>
  <si>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</si>
  <si>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</si>
  <si>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</si>
  <si>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</si>
  <si>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</si>
  <si>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</si>
  <si>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</si>
  <si>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</si>
  <si>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</si>
  <si>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</si>
  <si>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</si>
  <si>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</si>
  <si>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</si>
  <si>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</si>
  <si>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</si>
  <si>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</si>
  <si>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</si>
  <si>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</si>
  <si>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</si>
  <si>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</si>
  <si>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</si>
  <si>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</si>
  <si>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</si>
  <si>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</si>
  <si>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</si>
  <si>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</si>
  <si>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</si>
  <si>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</si>
  <si>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</si>
  <si>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</si>
  <si>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</si>
  <si>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</si>
  <si>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</si>
  <si>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</si>
  <si>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</si>
  <si>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</si>
  <si>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</si>
  <si>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</si>
  <si>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</si>
  <si>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</si>
  <si>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</si>
  <si>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</si>
  <si>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</si>
  <si>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</si>
  <si>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</si>
  <si>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</si>
  <si>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</si>
  <si>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</si>
  <si>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</si>
  <si>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</si>
  <si>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</si>
  <si>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</si>
  <si>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</si>
  <si>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</si>
  <si>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</si>
  <si>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</si>
  <si>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</si>
  <si>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</si>
  <si>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</si>
  <si>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</si>
  <si>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</si>
  <si>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</si>
  <si>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</si>
  <si>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</si>
  <si>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</si>
  <si>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</si>
  <si>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</si>
  <si>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</si>
  <si>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</si>
  <si>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</si>
  <si>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</si>
  <si>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</si>
  <si>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</si>
  <si>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</si>
  <si>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</si>
  <si>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</si>
  <si>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</si>
  <si>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</si>
  <si>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</si>
  <si>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</si>
  <si>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</si>
  <si>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</si>
  <si>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</si>
  <si>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</si>
  <si>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</si>
  <si>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</si>
  <si>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</si>
  <si>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</si>
  <si>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</si>
  <si>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</si>
  <si>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</si>
  <si>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</si>
  <si>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</si>
  <si>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</si>
  <si>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</si>
  <si>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</si>
  <si>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</si>
  <si>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</si>
  <si>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</si>
  <si>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</si>
  <si>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</si>
  <si>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</si>
  <si>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</si>
  <si>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</si>
  <si>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</si>
  <si>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</si>
  <si>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</si>
  <si>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</si>
  <si>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</si>
  <si>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</si>
  <si>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</si>
  <si>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</si>
  <si>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</si>
  <si>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</si>
  <si>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</si>
  <si>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</si>
  <si>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</si>
  <si>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</si>
  <si>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</si>
  <si>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</si>
  <si>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</si>
  <si>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</si>
  <si>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</si>
  <si>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</si>
  <si>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</si>
  <si>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</si>
  <si>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</si>
  <si>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</si>
  <si>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</si>
  <si>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</si>
  <si>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</si>
  <si>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</si>
  <si>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</si>
  <si>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</si>
  <si>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</si>
  <si>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</si>
  <si>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</si>
  <si>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</si>
  <si>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</si>
  <si>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</si>
  <si>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</si>
  <si>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</si>
  <si>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</si>
  <si>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</si>
  <si>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</si>
  <si>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</si>
  <si>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</si>
  <si>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</si>
  <si>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</si>
  <si>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</si>
  <si>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</si>
  <si>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</si>
  <si>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</si>
  <si>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</si>
  <si>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</si>
  <si>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</si>
  <si>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</si>
  <si>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</si>
  <si>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</si>
  <si>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</si>
  <si>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</si>
  <si>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</si>
  <si>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</si>
  <si>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</si>
  <si>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</si>
  <si>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</si>
  <si>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</si>
  <si>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</si>
  <si>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</si>
  <si>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</si>
  <si>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</si>
  <si>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</si>
  <si>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</si>
  <si>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</si>
  <si>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</si>
  <si>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</si>
  <si>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</si>
  <si>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</si>
  <si>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</si>
  <si>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</si>
  <si>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</si>
  <si>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</si>
  <si>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</si>
  <si>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</si>
  <si>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</si>
  <si>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</si>
  <si>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</si>
  <si>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</si>
  <si>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</si>
  <si>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</si>
  <si>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</si>
  <si>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</si>
  <si>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</si>
  <si>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</si>
  <si>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</si>
  <si>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</si>
  <si>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</si>
  <si>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</si>
  <si>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</si>
  <si>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</si>
  <si>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</si>
  <si>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</si>
  <si>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</si>
  <si>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</si>
  <si>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</si>
  <si>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</si>
  <si>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</si>
  <si>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</si>
  <si>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</si>
  <si>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</si>
  <si>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</si>
  <si>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</si>
  <si>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</si>
  <si>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</si>
  <si>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</si>
  <si>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</si>
  <si>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</si>
  <si>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</si>
  <si>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</si>
  <si>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</si>
  <si>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</si>
  <si>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</si>
  <si>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</si>
  <si>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</si>
  <si>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</si>
  <si>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</si>
  <si>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</si>
  <si>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</si>
  <si>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</si>
  <si>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</si>
  <si>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</si>
  <si>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</si>
  <si>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</si>
  <si>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</si>
  <si>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</si>
  <si>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</si>
  <si>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</si>
  <si>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</si>
  <si>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</si>
  <si>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</si>
  <si>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</si>
  <si>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</si>
  <si>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</si>
  <si>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</si>
  <si>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</si>
  <si>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</si>
  <si>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</si>
  <si>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</si>
  <si>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</si>
  <si>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</si>
  <si>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</si>
  <si>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</si>
  <si>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</si>
  <si>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</si>
  <si>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</si>
  <si>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</si>
  <si>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</si>
  <si>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</si>
  <si>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</si>
  <si>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</si>
  <si>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</si>
  <si>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</si>
  <si>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</si>
  <si>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</si>
  <si>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</si>
  <si>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</si>
  <si>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</si>
  <si>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</si>
  <si>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</si>
  <si>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</si>
  <si>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</si>
  <si>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</si>
  <si>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</si>
  <si>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</si>
  <si>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</si>
  <si>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</si>
  <si>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</si>
  <si>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</si>
  <si>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</si>
  <si>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</si>
  <si>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</si>
  <si>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</si>
  <si>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</si>
  <si>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</si>
  <si>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</si>
  <si>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</si>
  <si>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</si>
  <si>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</si>
  <si>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</si>
  <si>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</si>
  <si>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</si>
  <si>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</si>
  <si>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</si>
  <si>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</si>
  <si>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</si>
  <si>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</si>
  <si>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</si>
  <si>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</si>
  <si>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</si>
  <si>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</si>
  <si>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</si>
  <si>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</si>
  <si>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</si>
  <si>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</si>
  <si>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</si>
  <si>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</si>
  <si>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</si>
  <si>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</si>
  <si>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</si>
  <si>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</si>
  <si>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</si>
  <si>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</si>
  <si>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</si>
  <si>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</si>
  <si>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</si>
  <si>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</si>
  <si>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</si>
  <si>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</si>
  <si>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</si>
  <si>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</si>
  <si>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</si>
  <si>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</si>
  <si>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</si>
  <si>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</si>
  <si>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</si>
  <si>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</si>
  <si>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</si>
  <si>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</si>
  <si>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</si>
  <si>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</si>
  <si>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</si>
  <si>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</si>
  <si>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</si>
  <si>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</si>
  <si>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</si>
  <si>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</si>
  <si>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</si>
  <si>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</si>
  <si>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</si>
  <si>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</si>
  <si>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</si>
  <si>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</si>
  <si>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</si>
  <si>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</si>
  <si>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</si>
  <si>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</si>
  <si>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</si>
  <si>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</si>
  <si>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</si>
  <si>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</si>
  <si>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</si>
  <si>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</si>
  <si>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</si>
  <si>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</si>
  <si>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</si>
  <si>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</si>
  <si>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</si>
  <si>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</si>
  <si>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</si>
  <si>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</si>
  <si>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</si>
  <si>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</si>
  <si>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</si>
  <si>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</si>
  <si>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</si>
  <si>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</si>
  <si>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</si>
  <si>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</si>
  <si>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</si>
  <si>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</si>
  <si>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</si>
  <si>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</si>
  <si>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</si>
  <si>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</si>
  <si>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</si>
  <si>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</si>
  <si>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</si>
  <si>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</si>
  <si>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</si>
  <si>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</si>
  <si>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</si>
  <si>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</si>
  <si>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</si>
  <si>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</si>
  <si>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</si>
  <si>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</si>
  <si>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</si>
  <si>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</si>
  <si>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</si>
  <si>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</si>
  <si>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</si>
  <si>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</si>
  <si>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</si>
  <si>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</si>
  <si>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</si>
  <si>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</si>
  <si>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</si>
  <si>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</si>
  <si>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</si>
  <si>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</si>
  <si>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</si>
  <si>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</si>
  <si>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</si>
  <si>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</si>
  <si>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</si>
  <si>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</si>
  <si>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</si>
  <si>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</si>
  <si>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</si>
  <si>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</si>
  <si>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</si>
  <si>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</si>
  <si>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</si>
  <si>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</si>
  <si>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</si>
  <si>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</si>
  <si>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</si>
  <si>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</si>
  <si>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</si>
  <si>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</si>
  <si>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</si>
  <si>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</si>
  <si>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</si>
  <si>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</si>
  <si>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</si>
  <si>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</si>
  <si>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</si>
  <si>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</si>
  <si>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</si>
  <si>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</si>
  <si>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</si>
  <si>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</si>
  <si>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</si>
  <si>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</si>
  <si>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</si>
  <si>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</si>
  <si>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</si>
  <si>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</si>
  <si>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</si>
  <si>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</si>
  <si>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</si>
  <si>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</si>
  <si>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</si>
  <si>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</si>
  <si>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</si>
  <si>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</si>
  <si>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</si>
  <si>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</si>
  <si>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</si>
  <si>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</si>
  <si>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</si>
  <si>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</si>
  <si>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</si>
  <si>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</si>
  <si>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</si>
  <si>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</si>
  <si>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</si>
  <si>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</si>
  <si>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</si>
  <si>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</si>
  <si>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</si>
  <si>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</si>
  <si>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</si>
  <si>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</si>
  <si>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</si>
  <si>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</si>
  <si>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</si>
  <si>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</si>
  <si>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</si>
  <si>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</si>
  <si>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</si>
  <si>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</si>
  <si>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</si>
  <si>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</si>
  <si>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</si>
  <si>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</si>
  <si>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</si>
  <si>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</si>
  <si>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</si>
  <si>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</si>
  <si>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</si>
  <si>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</si>
  <si>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</si>
  <si>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</si>
  <si>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</si>
  <si>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</si>
  <si>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</si>
  <si>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</si>
  <si>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</si>
  <si>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</si>
  <si>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</si>
  <si>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</si>
  <si>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</si>
  <si>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</si>
  <si>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</si>
  <si>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</si>
  <si>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</si>
  <si>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</si>
  <si>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</si>
  <si>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</si>
  <si>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</si>
  <si>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</si>
  <si>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</si>
  <si>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</si>
  <si>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</si>
  <si>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</si>
  <si>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</si>
  <si>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</si>
  <si>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</si>
  <si>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</si>
  <si>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</si>
  <si>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</si>
  <si>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</si>
  <si>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</si>
  <si>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</si>
  <si>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</si>
  <si>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</si>
  <si>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</si>
  <si>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</si>
  <si>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</si>
  <si>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</si>
  <si>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</si>
  <si>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</si>
  <si>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</si>
  <si>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</si>
  <si>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</si>
  <si>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</si>
  <si>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</si>
  <si>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</si>
  <si>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</si>
  <si>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</si>
  <si>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</si>
  <si>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</si>
  <si>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</si>
  <si>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</si>
  <si>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</si>
  <si>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</si>
  <si>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</si>
  <si>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</si>
  <si>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</si>
  <si>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</si>
  <si>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</si>
  <si>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</si>
  <si>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</si>
  <si>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</si>
  <si>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</si>
  <si>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</si>
  <si>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</si>
  <si>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</si>
  <si>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</si>
  <si>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</si>
  <si>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</si>
  <si>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</si>
  <si>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</si>
  <si>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</si>
  <si>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</si>
  <si>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</si>
  <si>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</si>
  <si>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</si>
  <si>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</si>
  <si>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</si>
  <si>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</si>
  <si>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</si>
  <si>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</si>
  <si>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</si>
  <si>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</si>
  <si>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</si>
  <si>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</si>
  <si>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</si>
  <si>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</si>
  <si>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</si>
  <si>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</si>
  <si>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</si>
  <si>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</si>
  <si>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</si>
  <si>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</si>
  <si>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</si>
  <si>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</si>
  <si>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</si>
  <si>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</si>
  <si>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</si>
  <si>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</si>
  <si>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</si>
  <si>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</si>
  <si>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</si>
  <si>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</si>
  <si>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</si>
  <si>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</si>
  <si>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</si>
  <si>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</si>
  <si>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</si>
  <si>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</si>
  <si>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</si>
  <si>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</si>
  <si>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</si>
  <si>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</si>
  <si>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</si>
  <si>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</si>
  <si>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</si>
  <si>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</si>
  <si>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</si>
  <si>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</si>
  <si>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</si>
  <si>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</si>
  <si>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</si>
  <si>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</si>
  <si>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</si>
  <si>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</si>
  <si>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</si>
  <si>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</si>
  <si>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</si>
  <si>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</si>
  <si>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</si>
  <si>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</si>
  <si>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</si>
  <si>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</si>
  <si>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</si>
  <si>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</si>
  <si>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</si>
  <si>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</si>
  <si>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</si>
  <si>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</si>
  <si>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</si>
  <si>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</si>
  <si>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</si>
  <si>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</si>
  <si>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</si>
  <si>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</si>
  <si>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</si>
  <si>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</si>
  <si>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</si>
  <si>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</si>
  <si>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</si>
  <si>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</si>
  <si>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</si>
  <si>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</si>
  <si>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</si>
  <si>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</si>
  <si>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</si>
  <si>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</si>
  <si>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</si>
  <si>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</si>
  <si>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</si>
  <si>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</si>
  <si>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</si>
  <si>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</si>
  <si>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</si>
  <si>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</si>
  <si>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</si>
  <si>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</si>
  <si>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</si>
  <si>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</si>
  <si>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</si>
  <si>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</si>
  <si>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</si>
  <si>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</si>
  <si>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</si>
  <si>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</si>
  <si>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</si>
  <si>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</si>
  <si>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</si>
  <si>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</si>
  <si>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</si>
  <si>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</si>
  <si>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</si>
  <si>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</si>
  <si>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</si>
  <si>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</si>
  <si>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</si>
  <si>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</si>
  <si>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</si>
  <si>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</si>
  <si>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</si>
  <si>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</si>
  <si>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</si>
  <si>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</si>
  <si>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</si>
  <si>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</si>
  <si>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</si>
  <si>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</si>
  <si>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</si>
  <si>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</si>
  <si>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</si>
  <si>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</si>
  <si>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</si>
  <si>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</si>
  <si>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</si>
  <si>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</si>
  <si>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</si>
  <si>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</si>
  <si>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</si>
  <si>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</si>
  <si>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</si>
  <si>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</si>
  <si>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</si>
  <si>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</si>
  <si>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</si>
  <si>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</si>
  <si>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</si>
  <si>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</si>
  <si>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</si>
  <si>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</si>
  <si>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</si>
  <si>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</si>
  <si>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</si>
  <si>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</si>
  <si>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</si>
  <si>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</si>
  <si>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</si>
  <si>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</si>
  <si>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</si>
  <si>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</si>
  <si>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</si>
  <si>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</si>
  <si>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</si>
  <si>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</si>
  <si>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</si>
  <si>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</si>
  <si>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</si>
  <si>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</si>
  <si>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</si>
  <si>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</si>
  <si>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</si>
  <si>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</si>
  <si>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</si>
  <si>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</si>
  <si>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</si>
  <si>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</si>
  <si>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</si>
  <si>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</si>
  <si>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</si>
  <si>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</si>
  <si>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</si>
  <si>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</si>
  <si>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</si>
  <si>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</si>
  <si>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</si>
  <si>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</si>
  <si>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</si>
  <si>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</si>
  <si>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</si>
  <si>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</si>
  <si>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</si>
  <si>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</si>
  <si>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</si>
  <si>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</si>
  <si>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</si>
  <si>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</si>
  <si>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</si>
  <si>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</si>
  <si>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</si>
  <si>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</si>
  <si>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</si>
  <si>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</si>
  <si>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</si>
  <si>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</si>
  <si>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</si>
  <si>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</si>
  <si>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</si>
  <si>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</si>
  <si>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</si>
  <si>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</si>
  <si>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</si>
  <si>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</si>
  <si>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</si>
  <si>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</si>
  <si>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</si>
  <si>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</si>
  <si>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</si>
  <si>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</si>
  <si>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</si>
  <si>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</si>
  <si>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</si>
  <si>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</si>
  <si>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</si>
  <si>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</si>
  <si>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</si>
  <si>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</si>
  <si>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</si>
  <si>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</si>
  <si>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</si>
  <si>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</si>
  <si>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</si>
  <si>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</si>
  <si>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</si>
  <si>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</si>
  <si>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</si>
  <si>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</si>
  <si>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</si>
  <si>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</si>
  <si>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</si>
  <si>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</si>
  <si>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</si>
  <si>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</si>
  <si>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</si>
  <si>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</si>
  <si>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</si>
  <si>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</si>
  <si>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</si>
  <si>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</si>
  <si>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</si>
  <si>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</si>
  <si>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</si>
  <si>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</si>
  <si>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</si>
  <si>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</si>
  <si>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</si>
  <si>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</si>
  <si>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</si>
  <si>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</si>
  <si>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</si>
  <si>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</si>
  <si>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</si>
  <si>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</si>
  <si>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</si>
  <si>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</si>
  <si>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</si>
  <si>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</si>
  <si>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</si>
  <si>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</si>
  <si>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</si>
  <si>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</si>
  <si>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</si>
  <si>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</si>
  <si>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</si>
  <si>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</si>
  <si>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</si>
  <si>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</si>
  <si>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</si>
  <si>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</si>
  <si>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</si>
  <si>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</si>
  <si>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</si>
  <si>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</si>
  <si>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</si>
  <si>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</si>
  <si>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</si>
  <si>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</si>
  <si>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</si>
  <si>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</si>
  <si>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</si>
  <si>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</si>
  <si>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</si>
  <si>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</si>
  <si>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</si>
  <si>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</si>
  <si>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</si>
  <si>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</si>
  <si>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</si>
  <si>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</si>
  <si>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</si>
  <si>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</si>
  <si>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</si>
  <si>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</si>
  <si>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</si>
  <si>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</si>
  <si>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</si>
  <si>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</si>
  <si>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</si>
  <si>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</si>
  <si>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</si>
  <si>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</si>
  <si>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</si>
  <si>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</si>
  <si>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</si>
  <si>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</si>
  <si>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</si>
  <si>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</si>
  <si>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</si>
  <si>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</si>
  <si>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</si>
  <si>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</si>
  <si>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</si>
  <si>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</si>
  <si>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</si>
  <si>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</si>
  <si>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</si>
  <si>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</si>
  <si>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</si>
  <si>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</si>
  <si>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</si>
  <si>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</si>
  <si>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</si>
  <si>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</si>
  <si>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</si>
  <si>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</si>
  <si>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</si>
  <si>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</si>
  <si>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</si>
  <si>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</si>
  <si>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</si>
  <si>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</si>
  <si>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</si>
  <si>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</si>
  <si>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</si>
  <si>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</si>
  <si>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</si>
  <si>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</si>
  <si>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</si>
  <si>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</si>
  <si>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</si>
  <si>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</si>
  <si>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</si>
  <si>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</si>
  <si>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</si>
  <si>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</si>
  <si>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</si>
  <si>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</si>
  <si>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</si>
  <si>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</si>
  <si>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</si>
  <si>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</si>
  <si>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</si>
  <si>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</si>
  <si>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</si>
  <si>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</si>
  <si>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</si>
  <si>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</si>
  <si>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</si>
  <si>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</si>
  <si>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</si>
  <si>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</si>
  <si>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</si>
  <si>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</si>
  <si>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</si>
  <si>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</si>
  <si>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</si>
  <si>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</si>
  <si>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</si>
  <si>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</si>
  <si>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</si>
  <si>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</si>
  <si>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</si>
  <si>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</si>
  <si>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</si>
  <si>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</si>
  <si>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</si>
  <si>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</si>
  <si>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</si>
  <si>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</si>
  <si>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</si>
  <si>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</si>
  <si>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</si>
  <si>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</si>
  <si>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</si>
  <si>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</si>
  <si>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</si>
  <si>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</si>
  <si>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</si>
  <si>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</si>
  <si>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</si>
  <si>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</si>
  <si>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</si>
  <si>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</si>
  <si>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</si>
  <si>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</si>
  <si>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</si>
  <si>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</si>
  <si>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</si>
  <si>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</si>
  <si>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</si>
  <si>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</si>
  <si>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</si>
  <si>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</si>
  <si>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</si>
  <si>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</si>
  <si>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</si>
  <si>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</si>
  <si>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</si>
  <si>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</si>
  <si>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</si>
  <si>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</si>
  <si>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</si>
  <si>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</si>
  <si>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</si>
  <si>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</si>
  <si>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</si>
  <si>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</si>
  <si>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</si>
  <si>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</si>
  <si>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</si>
  <si>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</si>
  <si>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</si>
  <si>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</si>
  <si>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</si>
  <si>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</si>
  <si>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</si>
  <si>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</si>
  <si>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</si>
  <si>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</si>
  <si>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</si>
  <si>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</si>
  <si>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</si>
  <si>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</si>
  <si>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</si>
  <si>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</si>
  <si>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</si>
  <si>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</si>
  <si>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</si>
  <si>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</si>
  <si>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</si>
  <si>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</si>
  <si>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</si>
  <si>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</si>
  <si>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</si>
  <si>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</si>
  <si>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</si>
  <si>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</si>
  <si>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</si>
  <si>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</si>
  <si>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</si>
  <si>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</si>
  <si>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</si>
  <si>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</si>
  <si>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</si>
  <si>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</si>
  <si>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</si>
  <si>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</si>
  <si>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</si>
  <si>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</si>
  <si>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</si>
  <si>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</si>
  <si>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</si>
  <si>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</si>
  <si>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</si>
  <si>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</si>
  <si>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</si>
  <si>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</si>
  <si>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</si>
  <si>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</si>
  <si>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</si>
  <si>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</si>
  <si>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</si>
  <si>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</si>
  <si>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</si>
  <si>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</si>
  <si>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</si>
  <si>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</si>
  <si>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</si>
  <si>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</si>
  <si>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</si>
  <si>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</si>
  <si>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</si>
  <si>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</si>
  <si>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</si>
  <si>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</si>
  <si>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</si>
  <si>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</si>
  <si>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</si>
  <si>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</si>
  <si>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</si>
  <si>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</si>
  <si>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</si>
  <si>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</si>
  <si>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</si>
  <si>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</si>
  <si>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</si>
  <si>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</si>
  <si>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</si>
  <si>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</si>
  <si>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</si>
  <si>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</si>
  <si>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</si>
  <si>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</si>
  <si>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</si>
  <si>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</si>
  <si>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</si>
  <si>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</si>
  <si>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</si>
  <si>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</si>
  <si>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</si>
  <si>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</si>
  <si>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</si>
  <si>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</si>
  <si>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</si>
  <si>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</si>
  <si>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</si>
  <si>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</si>
  <si>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</si>
  <si>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</si>
  <si>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</si>
  <si>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</si>
  <si>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</si>
  <si>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</si>
  <si>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</si>
  <si>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</si>
  <si>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</si>
  <si>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</si>
  <si>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</si>
  <si>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</si>
  <si>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</si>
  <si>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</si>
  <si>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</si>
  <si>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</si>
  <si>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</si>
  <si>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</si>
  <si>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</si>
  <si>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</si>
  <si>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</si>
  <si>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</si>
  <si>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</si>
  <si>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</si>
  <si>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</si>
  <si>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</si>
  <si>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</si>
  <si>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</si>
  <si>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</si>
  <si>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</si>
  <si>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</si>
  <si>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</si>
  <si>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</si>
  <si>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</si>
  <si>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</si>
  <si>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</si>
  <si>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</si>
  <si>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</si>
  <si>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</si>
  <si>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</si>
  <si>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</si>
  <si>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</si>
  <si>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</si>
  <si>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</si>
  <si>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</si>
  <si>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</si>
  <si>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</si>
  <si>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</si>
  <si>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</si>
  <si>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</si>
  <si>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</si>
  <si>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</si>
  <si>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</si>
  <si>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</si>
  <si>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</si>
  <si>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</si>
  <si>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</si>
  <si>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</si>
  <si>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</si>
  <si>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</si>
  <si>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</si>
  <si>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</si>
  <si>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</si>
  <si>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</si>
  <si>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</si>
  <si>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</si>
  <si>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</si>
  <si>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</si>
  <si>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</si>
  <si>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</si>
  <si>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</si>
  <si>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</si>
  <si>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</si>
  <si>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</si>
  <si>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</si>
  <si>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</si>
  <si>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</si>
  <si>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</si>
  <si>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</si>
  <si>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</si>
  <si>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</si>
  <si>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</si>
  <si>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</si>
  <si>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</si>
  <si>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</si>
  <si>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</si>
  <si>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</si>
  <si>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</si>
  <si>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</si>
  <si>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</si>
  <si>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</si>
  <si>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</si>
  <si>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</si>
  <si>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</si>
  <si>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</si>
  <si>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</si>
  <si>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</si>
  <si>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</si>
  <si>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</si>
  <si>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</si>
  <si>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</si>
  <si>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</si>
  <si>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</si>
  <si>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</si>
  <si>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</si>
  <si>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</si>
  <si>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</si>
  <si>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</si>
  <si>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</si>
  <si>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</si>
  <si>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</si>
  <si>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</si>
  <si>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</si>
  <si>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</si>
  <si>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</si>
  <si>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</si>
  <si>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</si>
  <si>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</si>
  <si>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</si>
  <si>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</si>
  <si>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</si>
  <si>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</si>
  <si>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</si>
  <si>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</si>
  <si>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</si>
  <si>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</si>
  <si>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</si>
  <si>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</si>
  <si>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</si>
  <si>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</si>
  <si>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</si>
  <si>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</si>
  <si>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</si>
  <si>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</si>
  <si>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</si>
  <si>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</si>
  <si>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</si>
  <si>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</si>
  <si>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</si>
  <si>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</si>
  <si>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</si>
  <si>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</si>
  <si>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</si>
  <si>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</si>
  <si>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</si>
  <si>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</si>
  <si>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</si>
  <si>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</si>
  <si>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</si>
  <si>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</si>
  <si>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</si>
  <si>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</si>
  <si>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</si>
  <si>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</si>
  <si>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</si>
  <si>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</si>
  <si>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</si>
  <si>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</si>
  <si>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</si>
  <si>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</si>
  <si>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</si>
  <si>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</si>
  <si>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</si>
  <si>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</si>
  <si>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</si>
  <si>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</si>
  <si>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</si>
  <si>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</si>
  <si>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</si>
  <si>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</si>
  <si>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</si>
  <si>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</si>
  <si>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</si>
  <si>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</si>
  <si>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</si>
  <si>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</si>
  <si>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</si>
  <si>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</si>
  <si>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</si>
  <si>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</si>
  <si>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</si>
  <si>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</si>
  <si>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</si>
  <si>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</si>
  <si>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</si>
  <si>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</si>
  <si>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</si>
  <si>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</si>
  <si>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</si>
  <si>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</si>
  <si>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</si>
  <si>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</si>
  <si>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</si>
  <si>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</si>
  <si>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</si>
  <si>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</si>
  <si>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</si>
  <si>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</si>
  <si>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</si>
  <si>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</si>
  <si>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</si>
  <si>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</si>
  <si>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</si>
  <si>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</si>
  <si>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</si>
  <si>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</si>
  <si>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</si>
  <si>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</si>
  <si>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</si>
  <si>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</si>
  <si>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</si>
  <si>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</si>
  <si>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</si>
  <si>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</si>
  <si>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</si>
  <si>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</si>
  <si>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</si>
  <si>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</si>
  <si>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</si>
  <si>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</si>
  <si>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</si>
  <si>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</si>
  <si>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</si>
  <si>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</si>
  <si>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</si>
  <si>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</si>
  <si>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</si>
  <si>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</si>
  <si>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</si>
  <si>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</si>
  <si>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</si>
  <si>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</si>
  <si>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</si>
  <si>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</si>
  <si>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</si>
  <si>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</si>
  <si>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</si>
  <si>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</si>
  <si>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</si>
  <si>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</si>
  <si>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</si>
  <si>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</si>
  <si>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</si>
  <si>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</si>
  <si>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</si>
  <si>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</si>
  <si>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</si>
  <si>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</si>
  <si>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</si>
  <si>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</si>
  <si>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</si>
  <si>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</si>
  <si>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</si>
  <si>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</si>
  <si>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</si>
  <si>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</si>
  <si>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</si>
  <si>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</si>
  <si>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</si>
  <si>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</si>
  <si>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</si>
  <si>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</si>
  <si>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</si>
  <si>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</si>
  <si>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</si>
  <si>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</si>
  <si>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</si>
  <si>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</si>
  <si>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</si>
  <si>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</si>
  <si>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</si>
  <si>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</si>
  <si>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</si>
  <si>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</si>
  <si>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</si>
  <si>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</si>
  <si>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</si>
  <si>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</si>
  <si>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</si>
  <si>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</si>
  <si>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</si>
  <si>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</si>
  <si>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</si>
  <si>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</si>
  <si>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</si>
  <si>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</si>
  <si>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</si>
  <si>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</si>
  <si>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</si>
  <si>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</si>
  <si>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</si>
  <si>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</si>
  <si>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</si>
  <si>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</si>
  <si>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</si>
  <si>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</si>
  <si>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</si>
  <si>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</si>
  <si>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</si>
  <si>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</si>
  <si>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</si>
  <si>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</si>
  <si>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</si>
  <si>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</si>
  <si>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</si>
  <si>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</si>
  <si>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</si>
  <si>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</si>
  <si>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</si>
  <si>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</si>
  <si>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</si>
  <si>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</si>
  <si>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</si>
  <si>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</si>
  <si>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</si>
  <si>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</si>
  <si>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</si>
  <si>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</si>
  <si>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</si>
  <si>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</si>
  <si>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</si>
  <si>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</si>
  <si>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</si>
  <si>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</si>
  <si>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</si>
  <si>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</si>
  <si>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</si>
  <si>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</si>
  <si>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</si>
  <si>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</si>
  <si>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</si>
  <si>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</si>
  <si>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</si>
  <si>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</si>
  <si>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</si>
  <si>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</si>
  <si>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</si>
  <si>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</si>
  <si>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</si>
  <si>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</si>
  <si>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</si>
  <si>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</si>
  <si>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</si>
  <si>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</si>
  <si>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</si>
  <si>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</si>
  <si>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</si>
  <si>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</si>
  <si>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</si>
  <si>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</si>
  <si>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</si>
  <si>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</si>
  <si>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</si>
  <si>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</si>
  <si>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</si>
  <si>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</si>
  <si>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</si>
  <si>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</si>
  <si>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</si>
  <si>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</si>
  <si>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</si>
  <si>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</si>
  <si>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</si>
  <si>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</si>
  <si>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</si>
  <si>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</si>
  <si>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</si>
  <si>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</si>
  <si>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</si>
  <si>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</si>
  <si>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</si>
  <si>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</si>
  <si>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</si>
  <si>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</si>
  <si>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</si>
  <si>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</si>
  <si>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</si>
  <si>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</si>
  <si>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</si>
  <si>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</si>
  <si>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</si>
  <si>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</si>
  <si>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</si>
  <si>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</si>
  <si>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</si>
  <si>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</si>
  <si>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</si>
  <si>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</si>
  <si>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</si>
  <si>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</si>
  <si>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</si>
  <si>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</si>
  <si>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</si>
  <si>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</si>
  <si>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</si>
  <si>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</si>
  <si>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</si>
  <si>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</si>
  <si>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</si>
  <si>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</si>
  <si>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</si>
  <si>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</si>
  <si>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</si>
  <si>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</si>
  <si>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</si>
  <si>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</si>
  <si>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</si>
  <si>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</si>
  <si>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</si>
  <si>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</si>
  <si>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</si>
  <si>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</si>
  <si>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</si>
  <si>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</si>
  <si>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</si>
  <si>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</si>
  <si>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</si>
  <si>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</si>
  <si>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</si>
  <si>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</si>
  <si>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</si>
  <si>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</si>
  <si>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</si>
  <si>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</si>
  <si>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</si>
  <si>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</si>
  <si>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</si>
  <si>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</si>
  <si>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</si>
  <si>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</si>
  <si>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</si>
  <si>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</si>
  <si>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</si>
  <si>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</si>
  <si>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</si>
  <si>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</si>
  <si>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</si>
  <si>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</si>
  <si>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</si>
  <si>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</si>
  <si>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</si>
  <si>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</si>
  <si>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</si>
  <si>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</si>
  <si>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</si>
  <si>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</si>
  <si>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</si>
  <si>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</si>
  <si>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</si>
  <si>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</si>
  <si>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</si>
  <si>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</si>
  <si>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</si>
  <si>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</si>
  <si>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</si>
  <si>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</si>
  <si>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</si>
  <si>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</si>
  <si>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</si>
  <si>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</si>
  <si>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</si>
  <si>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</si>
  <si>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</si>
  <si>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</si>
  <si>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</si>
  <si>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</si>
  <si>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</si>
  <si>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</si>
  <si>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</si>
  <si>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</si>
  <si>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</si>
  <si>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</si>
  <si>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</si>
  <si>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</si>
  <si>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</si>
  <si>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</si>
  <si>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</si>
  <si>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</si>
  <si>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</si>
  <si>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</si>
  <si>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</si>
  <si>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</si>
  <si>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</si>
  <si>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</si>
  <si>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</si>
  <si>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</si>
  <si>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</si>
  <si>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</si>
  <si>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</si>
  <si>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</si>
  <si>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</si>
  <si>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</si>
  <si>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</si>
  <si>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</si>
  <si>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</si>
  <si>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</si>
  <si>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</si>
  <si>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</si>
  <si>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</si>
  <si>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</si>
  <si>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</si>
  <si>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</si>
  <si>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</si>
  <si>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</si>
  <si>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</si>
  <si>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</si>
  <si>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</si>
  <si>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</si>
  <si>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</si>
  <si>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</si>
  <si>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</si>
  <si>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</si>
  <si>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</si>
  <si>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</si>
  <si>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</si>
  <si>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</si>
  <si>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</si>
  <si>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</si>
  <si>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</si>
  <si>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</si>
  <si>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</si>
  <si>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</si>
  <si>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</si>
  <si>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</si>
  <si>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</si>
  <si>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</si>
  <si>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</si>
  <si>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</si>
  <si>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</si>
  <si>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</si>
  <si>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</si>
  <si>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</si>
  <si>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</si>
  <si>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</si>
  <si>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</si>
  <si>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</si>
  <si>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</si>
  <si>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</si>
  <si>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</si>
  <si>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</si>
  <si>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</si>
  <si>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</si>
  <si>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</si>
  <si>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</si>
  <si>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</si>
  <si>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</si>
  <si>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</si>
  <si>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</si>
  <si>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</si>
  <si>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</si>
  <si>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</si>
  <si>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</si>
  <si>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</si>
  <si>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</si>
  <si>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</si>
  <si>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</si>
  <si>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</si>
  <si>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</si>
  <si>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</si>
  <si>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</si>
  <si>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</si>
  <si>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</si>
  <si>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</si>
  <si>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</si>
  <si>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</si>
  <si>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</si>
  <si>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</si>
  <si>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</si>
  <si>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</si>
  <si>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</si>
  <si>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</si>
  <si>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</si>
  <si>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</si>
  <si>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</si>
  <si>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</si>
  <si>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</si>
  <si>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</si>
  <si>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</si>
  <si>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</si>
  <si>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</si>
  <si>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</si>
  <si>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</si>
  <si>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</si>
  <si>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</si>
  <si>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</si>
  <si>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</si>
  <si>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</si>
  <si>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</si>
  <si>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</si>
  <si>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</si>
  <si>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</si>
  <si>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</si>
  <si>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</si>
  <si>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</si>
  <si>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</si>
  <si>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</si>
  <si>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</si>
  <si>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</si>
  <si>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</si>
  <si>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</si>
  <si>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</si>
  <si>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</si>
  <si>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</si>
  <si>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</si>
  <si>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</si>
  <si>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</si>
  <si>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</si>
  <si>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</si>
  <si>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</si>
  <si>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</si>
  <si>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</si>
  <si>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</si>
  <si>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</si>
  <si>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</si>
  <si>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</si>
  <si>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</si>
  <si>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</si>
  <si>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</si>
  <si>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</si>
  <si>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</si>
  <si>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</si>
  <si>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</si>
  <si>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</si>
  <si>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</si>
  <si>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</si>
  <si>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</si>
  <si>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</si>
  <si>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</si>
  <si>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</si>
  <si>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</si>
  <si>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</si>
  <si>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</si>
  <si>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</si>
  <si>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</si>
  <si>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</si>
  <si>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</si>
  <si>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</si>
  <si>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</si>
  <si>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</si>
  <si>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</si>
  <si>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</si>
  <si>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</si>
  <si>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</si>
  <si>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</si>
  <si>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</si>
  <si>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</si>
  <si>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</si>
  <si>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</si>
  <si>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</si>
  <si>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</si>
  <si>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</si>
  <si>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</si>
  <si>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</si>
  <si>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</si>
  <si>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</si>
  <si>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</si>
  <si>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</si>
  <si>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</si>
  <si>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</si>
  <si>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</si>
  <si>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</si>
  <si>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</si>
  <si>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</si>
  <si>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</si>
  <si>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</si>
  <si>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</si>
  <si>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</si>
  <si>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</si>
  <si>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</si>
  <si>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</si>
  <si>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</si>
  <si>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</si>
  <si>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</si>
  <si>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</si>
  <si>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</si>
  <si>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</si>
  <si>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</si>
  <si>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</si>
  <si>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</si>
  <si>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</si>
  <si>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</si>
  <si>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</si>
  <si>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</si>
  <si>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</si>
  <si>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</si>
  <si>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</si>
  <si>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</si>
  <si>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</si>
  <si>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</si>
  <si>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</si>
  <si>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</si>
  <si>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</si>
  <si>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</si>
  <si>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</si>
  <si>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</si>
  <si>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</si>
  <si>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</si>
  <si>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</si>
  <si>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</si>
  <si>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</si>
  <si>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</si>
  <si>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</si>
  <si>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</si>
  <si>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</si>
  <si>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</si>
  <si>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</si>
  <si>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</si>
  <si>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</si>
  <si>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</si>
  <si>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</si>
  <si>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</si>
  <si>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</si>
  <si>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</si>
  <si>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</si>
  <si>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</si>
  <si>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</si>
  <si>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</si>
  <si>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</si>
  <si>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</si>
  <si>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</si>
  <si>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</si>
  <si>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</si>
  <si>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</si>
  <si>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</si>
  <si>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</si>
  <si>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</si>
  <si>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</si>
  <si>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</si>
  <si>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</si>
  <si>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</si>
  <si>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</si>
  <si>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</si>
  <si>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</si>
  <si>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</si>
  <si>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</si>
  <si>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</si>
  <si>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</si>
  <si>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</si>
  <si>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</si>
  <si>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</si>
  <si>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</si>
  <si>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</si>
  <si>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</si>
  <si>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</si>
  <si>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</si>
  <si>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</si>
  <si>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</si>
  <si>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</si>
  <si>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</si>
  <si>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</si>
  <si>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</si>
  <si>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</si>
  <si>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</si>
  <si>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</si>
  <si>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</si>
  <si>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</si>
  <si>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</si>
  <si>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</si>
  <si>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</si>
  <si>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</si>
  <si>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</si>
  <si>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</si>
  <si>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</si>
  <si>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</si>
  <si>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</si>
  <si>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</si>
  <si>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</si>
  <si>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</si>
  <si>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</si>
  <si>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</si>
  <si>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</si>
  <si>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</si>
  <si>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</si>
  <si>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</si>
  <si>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</si>
  <si>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</si>
  <si>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</si>
  <si>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</si>
  <si>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</si>
  <si>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</si>
  <si>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</si>
  <si>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</si>
  <si>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</si>
  <si>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</si>
  <si>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</si>
  <si>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</si>
  <si>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</si>
  <si>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</si>
  <si>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</si>
  <si>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</si>
  <si>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</si>
  <si>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</si>
  <si>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</si>
  <si>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</si>
  <si>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</si>
  <si>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</si>
  <si>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</si>
  <si>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</si>
  <si>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</si>
  <si>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</si>
  <si>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</si>
  <si>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</si>
  <si>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</si>
  <si>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</si>
  <si>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</si>
  <si>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</si>
  <si>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</si>
  <si>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</si>
  <si>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</si>
  <si>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</si>
  <si>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</si>
  <si>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</si>
  <si>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</si>
  <si>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</si>
  <si>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</si>
  <si>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</si>
  <si>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</si>
  <si>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</si>
  <si>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</si>
  <si>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</si>
  <si>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</si>
  <si>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</si>
  <si>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</si>
  <si>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</si>
  <si>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</si>
  <si>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</si>
  <si>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</si>
  <si>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</si>
  <si>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</si>
  <si>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</si>
  <si>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</si>
  <si>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</si>
  <si>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</si>
  <si>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</si>
  <si>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</si>
  <si>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</si>
  <si>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</si>
  <si>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</si>
  <si>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</si>
  <si>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</si>
  <si>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</si>
  <si>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</si>
  <si>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</si>
  <si>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</si>
  <si>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</si>
  <si>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</si>
  <si>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</si>
  <si>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</si>
  <si>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</si>
  <si>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</si>
  <si>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</si>
  <si>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</si>
  <si>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</si>
  <si>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</si>
  <si>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</si>
  <si>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</si>
  <si>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</si>
  <si>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</si>
  <si>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</si>
  <si>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</si>
  <si>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</si>
  <si>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</si>
  <si>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</si>
  <si>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</si>
  <si>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</si>
  <si>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</si>
  <si>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</si>
  <si>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</si>
  <si>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</si>
  <si>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</si>
  <si>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</si>
  <si>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</si>
  <si>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</si>
  <si>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</si>
  <si>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</si>
  <si>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</si>
  <si>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</si>
  <si>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</si>
  <si>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</si>
  <si>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</si>
  <si>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</si>
  <si>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</si>
  <si>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</si>
  <si>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</si>
  <si>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</si>
  <si>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</si>
  <si>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</si>
  <si>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</si>
  <si>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</si>
  <si>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</si>
  <si>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</si>
  <si>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</si>
  <si>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</si>
  <si>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</si>
  <si>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</si>
  <si>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</si>
  <si>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</si>
  <si>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</si>
  <si>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</si>
  <si>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</si>
  <si>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</si>
  <si>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</si>
  <si>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</si>
  <si>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</si>
  <si>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</si>
  <si>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</si>
  <si>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</si>
  <si>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</si>
  <si>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</si>
  <si>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</si>
  <si>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</si>
  <si>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</si>
  <si>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</si>
  <si>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</si>
  <si>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</si>
  <si>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</si>
  <si>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</si>
  <si>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</si>
  <si>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</si>
  <si>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</si>
  <si>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</si>
  <si>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</si>
  <si>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</si>
  <si>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</si>
  <si>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</si>
  <si>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</si>
  <si>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</si>
  <si>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</si>
  <si>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</si>
  <si>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</si>
  <si>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</si>
  <si>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</si>
  <si>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</si>
  <si>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</si>
  <si>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</si>
  <si>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</si>
  <si>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</si>
  <si>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</si>
  <si>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</si>
  <si>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</si>
  <si>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</si>
  <si>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</si>
  <si>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</si>
  <si>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</si>
  <si>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</si>
  <si>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</si>
  <si>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</si>
  <si>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</si>
  <si>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</si>
  <si>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</si>
  <si>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</si>
  <si>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</si>
  <si>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</si>
  <si>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</si>
  <si>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</si>
  <si>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</si>
  <si>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</si>
  <si>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</si>
  <si>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</si>
  <si>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</si>
  <si>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</si>
  <si>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</si>
  <si>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</si>
  <si>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</si>
  <si>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</si>
  <si>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</si>
  <si>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</si>
  <si>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</si>
  <si>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</si>
  <si>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</si>
  <si>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</si>
  <si>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</si>
  <si>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</si>
  <si>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</si>
  <si>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</si>
  <si>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</si>
  <si>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</si>
  <si>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</si>
  <si>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</si>
  <si>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</si>
  <si>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</si>
  <si>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</si>
  <si>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</si>
  <si>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</si>
  <si>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</si>
  <si>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</si>
  <si>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</si>
  <si>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</si>
  <si>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</si>
  <si>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</si>
  <si>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</si>
  <si>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</si>
  <si>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</si>
  <si>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</si>
  <si>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</si>
  <si>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</si>
  <si>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</si>
  <si>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</si>
  <si>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</si>
  <si>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</si>
  <si>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</si>
  <si>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</si>
  <si>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</si>
  <si>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</si>
  <si>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</si>
  <si>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</si>
  <si>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</si>
  <si>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</si>
  <si>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</si>
  <si>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</si>
  <si>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</si>
  <si>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</si>
  <si>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</si>
  <si>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</si>
  <si>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</si>
  <si>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</si>
  <si>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</si>
  <si>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</si>
  <si>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</si>
  <si>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</si>
  <si>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</si>
  <si>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</si>
  <si>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</si>
  <si>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</si>
  <si>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</si>
  <si>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</si>
  <si>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</si>
  <si>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</si>
  <si>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</si>
  <si>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</si>
  <si>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</si>
  <si>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</si>
  <si>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</si>
  <si>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</si>
  <si>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</si>
  <si>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</si>
  <si>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</si>
  <si>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</si>
  <si>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</si>
  <si>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</si>
  <si>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</si>
  <si>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</si>
  <si>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</si>
  <si>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</si>
  <si>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</si>
  <si>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</si>
  <si>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</si>
  <si>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</si>
  <si>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</si>
  <si>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</si>
  <si>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</si>
  <si>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</si>
  <si>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</si>
  <si>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</si>
  <si>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</si>
  <si>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</si>
  <si>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</si>
  <si>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</si>
  <si>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</si>
  <si>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</si>
  <si>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</si>
  <si>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</si>
  <si>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</si>
  <si>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</si>
  <si>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</si>
  <si>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</si>
  <si>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</si>
  <si>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</si>
  <si>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</si>
  <si>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</si>
  <si>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</si>
  <si>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</si>
  <si>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</si>
  <si>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</si>
  <si>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</si>
  <si>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</si>
  <si>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</si>
  <si>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</si>
  <si>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</si>
  <si>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</si>
  <si>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</si>
  <si>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</si>
  <si>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</si>
  <si>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</si>
  <si>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</si>
  <si>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</si>
  <si>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</si>
  <si>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</si>
  <si>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</si>
  <si>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</si>
  <si>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</si>
  <si>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</si>
  <si>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</si>
  <si>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</si>
  <si>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</si>
  <si>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</si>
  <si>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</si>
  <si>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</si>
  <si>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</si>
  <si>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</si>
  <si>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</si>
  <si>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</si>
  <si>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</si>
  <si>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</si>
  <si>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</si>
  <si>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</si>
  <si>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</si>
  <si>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</si>
  <si>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</si>
  <si>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</si>
  <si>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</si>
  <si>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</si>
  <si>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</si>
  <si>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</si>
  <si>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</si>
  <si>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</si>
  <si>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</si>
  <si>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</si>
  <si>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</si>
  <si>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</si>
  <si>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</si>
  <si>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</si>
  <si>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</si>
  <si>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</si>
  <si>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</si>
  <si>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</si>
  <si>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</si>
  <si>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</si>
  <si>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</si>
  <si>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</si>
  <si>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</si>
  <si>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</si>
  <si>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</si>
  <si>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</si>
  <si>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</si>
  <si>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</si>
  <si>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</si>
  <si>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</si>
  <si>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</si>
  <si>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</si>
  <si>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</si>
  <si>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</si>
  <si>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</si>
  <si>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</si>
  <si>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</si>
  <si>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</si>
  <si>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</si>
  <si>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</si>
  <si>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</si>
  <si>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</si>
  <si>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</si>
  <si>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</si>
  <si>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</si>
  <si>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</si>
  <si>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</si>
  <si>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</si>
  <si>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</si>
  <si>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</si>
  <si>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</si>
  <si>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</si>
  <si>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</si>
  <si>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</si>
  <si>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</si>
  <si>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</si>
  <si>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</si>
  <si>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</si>
  <si>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</si>
  <si>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</si>
  <si>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</si>
  <si>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</si>
  <si>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</si>
  <si>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</si>
  <si>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</si>
  <si>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</si>
  <si>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</si>
  <si>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</si>
  <si>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</si>
  <si>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</si>
  <si>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</si>
  <si>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</si>
  <si>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</si>
  <si>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</si>
  <si>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</si>
  <si>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</si>
  <si>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</si>
  <si>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</si>
  <si>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</si>
  <si>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</si>
  <si>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</si>
  <si>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</si>
  <si>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</si>
  <si>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</si>
  <si>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</si>
  <si>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</si>
  <si>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</si>
  <si>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</si>
  <si>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</si>
  <si>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</si>
  <si>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</si>
  <si>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</si>
  <si>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</si>
  <si>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</si>
  <si>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</si>
  <si>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</si>
  <si>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</si>
  <si>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</si>
  <si>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</si>
  <si>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</si>
  <si>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</si>
  <si>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</si>
  <si>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</si>
  <si>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</si>
  <si>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</si>
  <si>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</si>
  <si>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</si>
  <si>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</si>
  <si>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</si>
  <si>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</si>
  <si>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</si>
  <si>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</si>
  <si>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</si>
  <si>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</si>
  <si>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</si>
  <si>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</si>
  <si>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</si>
  <si>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</si>
  <si>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</si>
  <si>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</si>
  <si>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</si>
  <si>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</si>
  <si>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</si>
  <si>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</si>
  <si>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</si>
  <si>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</si>
  <si>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</si>
  <si>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</si>
  <si>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</si>
  <si>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</si>
  <si>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</si>
  <si>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</si>
  <si>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</si>
  <si>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</si>
  <si>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</si>
  <si>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</si>
  <si>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</si>
  <si>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</si>
  <si>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</si>
  <si>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</si>
  <si>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</si>
  <si>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</si>
  <si>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</si>
  <si>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</si>
  <si>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</si>
  <si>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</si>
  <si>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</si>
  <si>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</si>
  <si>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</si>
  <si>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</si>
  <si>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</si>
  <si>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</si>
  <si>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</si>
  <si>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</si>
  <si>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</si>
  <si>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</si>
  <si>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</si>
  <si>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</si>
  <si>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</si>
  <si>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</si>
  <si>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</si>
  <si>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</si>
  <si>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</si>
  <si>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</si>
  <si>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</si>
  <si>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</si>
  <si>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</si>
  <si>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</si>
  <si>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</si>
  <si>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</si>
  <si>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</si>
  <si>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</si>
  <si>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</si>
  <si>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</si>
  <si>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</si>
  <si>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</si>
  <si>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</si>
  <si>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</si>
  <si>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</si>
  <si>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</si>
  <si>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</si>
  <si>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</si>
  <si>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</si>
  <si>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</si>
  <si>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</si>
  <si>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</si>
  <si>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</si>
  <si>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</si>
  <si>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</si>
  <si>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</si>
  <si>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</si>
  <si>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</si>
  <si>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</si>
  <si>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</si>
  <si>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</si>
  <si>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</si>
  <si>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</si>
  <si>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</si>
  <si>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</si>
  <si>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</si>
  <si>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</si>
  <si>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</si>
  <si>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</si>
  <si>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</si>
  <si>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</si>
  <si>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</si>
  <si>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</si>
  <si>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</si>
  <si>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</si>
  <si>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</si>
  <si>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</si>
  <si>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</si>
  <si>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</si>
  <si>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</si>
  <si>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</si>
  <si>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</si>
  <si>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</si>
  <si>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</si>
  <si>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</si>
  <si>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</si>
  <si>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</si>
  <si>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</si>
  <si>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</si>
  <si>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</si>
  <si>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</si>
  <si>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</si>
  <si>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</si>
  <si>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</si>
  <si>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</si>
  <si>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</si>
  <si>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</si>
  <si>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</si>
  <si>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</si>
  <si>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</si>
  <si>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</si>
  <si>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</si>
  <si>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</si>
  <si>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</si>
  <si>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</si>
  <si>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</si>
  <si>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</si>
  <si>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</si>
  <si>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</si>
  <si>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</si>
  <si>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</si>
  <si>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</si>
  <si>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</si>
  <si>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</si>
  <si>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</si>
  <si>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</si>
  <si>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</si>
  <si>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</si>
  <si>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</si>
  <si>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</si>
  <si>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</si>
  <si>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</si>
  <si>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</si>
  <si>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</si>
  <si>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</si>
  <si>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</si>
  <si>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</si>
  <si>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</si>
  <si>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</si>
  <si>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</si>
  <si>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</si>
  <si>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</si>
  <si>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</si>
  <si>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</si>
  <si>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</si>
  <si>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</si>
  <si>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</si>
  <si>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</si>
  <si>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</si>
  <si>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</si>
  <si>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</si>
  <si>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</si>
  <si>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</si>
  <si>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</si>
  <si>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</si>
  <si>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</si>
  <si>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</si>
  <si>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</si>
  <si>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</si>
  <si>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</si>
  <si>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</si>
  <si>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</si>
  <si>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</si>
  <si>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</si>
  <si>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</si>
  <si>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</si>
  <si>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</si>
  <si>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</si>
  <si>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</si>
  <si>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</si>
  <si>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</si>
  <si>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</si>
  <si>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</si>
  <si>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</si>
  <si>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</si>
  <si>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</si>
  <si>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</si>
  <si>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</si>
  <si>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</si>
  <si>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</si>
  <si>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</si>
  <si>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</si>
  <si>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</si>
  <si>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</si>
  <si>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</si>
  <si>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</si>
  <si>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</si>
  <si>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</si>
  <si>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</si>
  <si>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</si>
  <si>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</si>
  <si>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</si>
  <si>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</si>
  <si>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</si>
  <si>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</si>
  <si>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</si>
  <si>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</si>
  <si>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</si>
  <si>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</si>
  <si>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</si>
  <si>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</si>
  <si>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</si>
  <si>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</si>
  <si>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</si>
  <si>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</si>
  <si>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</si>
  <si>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</si>
  <si>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</si>
  <si>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</si>
  <si>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</si>
  <si>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</si>
  <si>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</si>
  <si>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</si>
  <si>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</si>
  <si>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</si>
  <si>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</si>
  <si>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</si>
  <si>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</si>
  <si>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</si>
  <si>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</si>
  <si>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</si>
  <si>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</si>
  <si>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</si>
  <si>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</si>
  <si>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</si>
  <si>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</si>
  <si>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</si>
  <si>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</si>
  <si>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</si>
  <si>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</si>
  <si>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</si>
  <si>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</si>
  <si>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</si>
  <si>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</si>
  <si>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</si>
  <si>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</si>
  <si>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</si>
  <si>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</si>
  <si>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</si>
  <si>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</si>
  <si>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</si>
  <si>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</si>
  <si>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</si>
  <si>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</si>
  <si>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</si>
  <si>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</si>
  <si>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</si>
  <si>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</si>
  <si>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</si>
  <si>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</si>
  <si>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</si>
  <si>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</si>
  <si>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</si>
  <si>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</si>
  <si>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</si>
  <si>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</si>
  <si>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</si>
  <si>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</si>
  <si>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</si>
  <si>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</si>
  <si>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</si>
  <si>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</si>
  <si>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</si>
  <si>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</si>
  <si>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</si>
  <si>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</si>
  <si>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</si>
  <si>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</si>
  <si>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</si>
  <si>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</si>
  <si>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</si>
  <si>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</si>
  <si>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</si>
  <si>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</si>
  <si>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</si>
  <si>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</si>
  <si>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</si>
  <si>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</si>
  <si>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</si>
  <si>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</si>
  <si>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</si>
  <si>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</si>
  <si>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</si>
  <si>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</si>
  <si>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</si>
  <si>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</si>
  <si>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</si>
  <si>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</si>
  <si>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</si>
  <si>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</si>
  <si>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</si>
  <si>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</si>
  <si>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</si>
  <si>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</si>
  <si>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</si>
  <si>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</si>
  <si>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</si>
  <si>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</si>
  <si>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</si>
  <si>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</si>
  <si>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</si>
  <si>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</si>
  <si>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</si>
  <si>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</si>
  <si>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</si>
  <si>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</si>
  <si>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</si>
  <si>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</si>
  <si>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</si>
  <si>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</si>
  <si>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</si>
  <si>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</si>
  <si>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</si>
  <si>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</si>
  <si>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</si>
  <si>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</si>
  <si>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</si>
  <si>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</si>
  <si>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</si>
  <si>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</si>
  <si>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</si>
  <si>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</si>
  <si>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</si>
  <si>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</si>
  <si>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</si>
  <si>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</si>
  <si>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</si>
  <si>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</si>
  <si>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</si>
  <si>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</si>
  <si>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</si>
  <si>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</si>
  <si>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</si>
  <si>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</si>
  <si>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</si>
  <si>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</si>
  <si>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</si>
  <si>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</si>
  <si>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</si>
  <si>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</si>
  <si>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</si>
  <si>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</si>
  <si>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</si>
  <si>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</si>
  <si>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</si>
  <si>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</si>
  <si>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</si>
  <si>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</si>
  <si>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</si>
  <si>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</si>
  <si>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</si>
  <si>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</si>
  <si>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</si>
  <si>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</si>
  <si>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</si>
  <si>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</si>
  <si>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</si>
  <si>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</si>
  <si>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</si>
  <si>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</si>
  <si>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</si>
  <si>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</si>
  <si>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</si>
  <si>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</si>
  <si>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</si>
  <si>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</si>
  <si>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</si>
  <si>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</si>
  <si>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</si>
  <si>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</si>
  <si>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</si>
  <si>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</si>
  <si>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</si>
  <si>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</si>
  <si>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</si>
  <si>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</si>
  <si>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</si>
  <si>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</si>
  <si>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</si>
  <si>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</si>
  <si>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</si>
  <si>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</si>
  <si>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</si>
  <si>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</si>
  <si>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</si>
  <si>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</si>
  <si>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</si>
  <si>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</si>
  <si>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</si>
  <si>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</si>
  <si>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</si>
  <si>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</si>
  <si>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</si>
  <si>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</si>
  <si>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</si>
  <si>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</si>
  <si>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</si>
  <si>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</si>
  <si>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</si>
  <si>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</si>
  <si>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</si>
  <si>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</si>
  <si>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</si>
  <si>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</si>
  <si>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</si>
  <si>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</si>
  <si>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</si>
  <si>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</si>
  <si>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</si>
  <si>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</si>
  <si>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</si>
  <si>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</si>
  <si>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</si>
  <si>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</si>
  <si>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</si>
  <si>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</si>
  <si>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</si>
  <si>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</si>
  <si>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</si>
  <si>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</si>
  <si>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</si>
  <si>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</si>
  <si>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</si>
  <si>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</si>
  <si>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</si>
  <si>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</si>
  <si>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</si>
  <si>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</si>
  <si>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</si>
  <si>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</si>
  <si>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</si>
  <si>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</si>
  <si>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</si>
  <si>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</si>
  <si>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</si>
  <si>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</si>
  <si>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</si>
  <si>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</si>
  <si>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</si>
  <si>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</si>
  <si>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</si>
  <si>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</si>
  <si>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</si>
  <si>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</si>
  <si>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</si>
  <si>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</si>
  <si>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</si>
  <si>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</si>
  <si>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</si>
  <si>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</si>
  <si>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</si>
  <si>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</si>
  <si>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</si>
  <si>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</si>
  <si>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</si>
  <si>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</si>
  <si>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</si>
  <si>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</si>
  <si>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</si>
  <si>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</si>
  <si>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</si>
  <si>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</si>
  <si>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</si>
  <si>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</si>
  <si>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</si>
  <si>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</si>
  <si>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</si>
  <si>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</si>
  <si>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</si>
  <si>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</si>
  <si>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</si>
  <si>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</si>
  <si>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</si>
  <si>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</si>
  <si>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</si>
  <si>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</si>
  <si>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</si>
  <si>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</si>
  <si>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</si>
  <si>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</si>
  <si>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</si>
  <si>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</si>
  <si>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</si>
  <si>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</si>
  <si>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</si>
  <si>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</si>
  <si>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</si>
  <si>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</si>
  <si>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</si>
  <si>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</si>
  <si>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</si>
  <si>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</si>
  <si>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</si>
  <si>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</si>
  <si>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</si>
  <si>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</si>
  <si>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</si>
  <si>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</si>
  <si>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</si>
  <si>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</si>
  <si>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</si>
  <si>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</si>
  <si>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</si>
  <si>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</si>
  <si>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</si>
  <si>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</si>
  <si>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</si>
  <si>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</si>
  <si>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</si>
  <si>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</si>
  <si>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</si>
  <si>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</si>
  <si>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</si>
  <si>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</si>
  <si>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</si>
  <si>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</si>
  <si>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</si>
  <si>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</si>
  <si>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</si>
  <si>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</si>
  <si>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</si>
  <si>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</si>
  <si>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</si>
  <si>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</si>
  <si>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</si>
  <si>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</si>
  <si>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</si>
  <si>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</si>
  <si>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</si>
  <si>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</si>
  <si>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</si>
  <si>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</si>
  <si>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</si>
  <si>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</si>
  <si>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</si>
  <si>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</si>
  <si>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</si>
  <si>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</si>
  <si>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</si>
  <si>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</si>
  <si>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</si>
  <si>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</si>
  <si>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</si>
  <si>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</si>
  <si>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</si>
  <si>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</si>
  <si>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</si>
  <si>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</si>
  <si>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</si>
  <si>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</si>
  <si>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</si>
  <si>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</si>
  <si>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</si>
  <si>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</si>
  <si>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</si>
  <si>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</si>
  <si>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</si>
  <si>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</si>
  <si>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</si>
  <si>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</si>
  <si>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</si>
  <si>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</si>
  <si>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</si>
  <si>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</si>
  <si>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</si>
  <si>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</si>
  <si>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</si>
  <si>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</si>
  <si>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</si>
  <si>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</si>
  <si>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</si>
  <si>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</si>
  <si>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</si>
  <si>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</si>
  <si>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</si>
  <si>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</si>
  <si>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</si>
  <si>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</si>
  <si>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</si>
  <si>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</si>
  <si>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</si>
  <si>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</si>
  <si>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</si>
  <si>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</si>
  <si>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</si>
  <si>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</si>
  <si>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</si>
  <si>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</si>
  <si>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</si>
  <si>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</si>
  <si>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</si>
  <si>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</si>
  <si>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</si>
  <si>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</si>
  <si>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</si>
  <si>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</si>
  <si>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</si>
  <si>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</si>
  <si>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</si>
  <si>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</si>
  <si>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</si>
  <si>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</si>
  <si>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</si>
  <si>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</si>
  <si>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</si>
  <si>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</si>
  <si>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</si>
  <si>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</si>
  <si>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</si>
  <si>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</si>
  <si>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</si>
  <si>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</si>
  <si>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</si>
  <si>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</si>
  <si>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</si>
  <si>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</si>
  <si>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</si>
  <si>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</si>
  <si>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</si>
  <si>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</si>
  <si>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</si>
  <si>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</si>
  <si>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</si>
  <si>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</si>
  <si>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</si>
  <si>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</si>
  <si>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</si>
  <si>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</si>
  <si>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</si>
  <si>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</si>
  <si>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</si>
  <si>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</si>
  <si>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</si>
  <si>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</si>
  <si>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</si>
  <si>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</si>
  <si>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</si>
  <si>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</si>
  <si>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</si>
  <si>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</si>
  <si>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</si>
  <si>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</si>
  <si>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</si>
  <si>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</si>
  <si>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</si>
  <si>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</si>
  <si>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</si>
  <si>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</si>
  <si>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</si>
  <si>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</si>
  <si>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</si>
  <si>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</si>
  <si>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</si>
  <si>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</si>
  <si>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</si>
  <si>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</si>
  <si>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</si>
  <si>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</si>
  <si>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</si>
  <si>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</si>
  <si>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</si>
  <si>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</si>
  <si>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</si>
  <si>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</si>
  <si>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</si>
  <si>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</si>
  <si>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</si>
  <si>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</si>
  <si>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</si>
  <si>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</si>
  <si>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</si>
  <si>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</si>
  <si>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</si>
  <si>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</si>
  <si>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</si>
  <si>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</si>
  <si>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</si>
  <si>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</si>
  <si>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</si>
  <si>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</si>
  <si>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</si>
  <si>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</si>
  <si>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</si>
  <si>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</si>
  <si>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</si>
  <si>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</si>
  <si>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</si>
  <si>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</si>
  <si>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</si>
  <si>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</si>
  <si>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</si>
  <si>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</si>
  <si>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</si>
  <si>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</si>
  <si>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</si>
  <si>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</si>
  <si>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</si>
  <si>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</si>
  <si>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</si>
  <si>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</si>
  <si>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</si>
  <si>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</si>
  <si>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</si>
  <si>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</si>
  <si>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</si>
  <si>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</si>
  <si>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</si>
  <si>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</si>
  <si>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</si>
  <si>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</si>
  <si>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</si>
  <si>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</si>
  <si>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</si>
  <si>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</si>
  <si>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</si>
  <si>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</si>
  <si>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</si>
  <si>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</si>
  <si>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</si>
  <si>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</si>
  <si>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</si>
  <si>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</si>
  <si>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</si>
  <si>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</si>
  <si>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</si>
  <si>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</si>
  <si>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</si>
  <si>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</si>
  <si>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</si>
  <si>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</si>
  <si>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</si>
  <si>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</si>
  <si>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</si>
  <si>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</si>
  <si>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</si>
  <si>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</si>
  <si>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</si>
  <si>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</si>
  <si>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</si>
  <si>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</si>
  <si>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</si>
  <si>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</si>
  <si>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</si>
  <si>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</si>
  <si>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</si>
  <si>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</si>
  <si>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</si>
  <si>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</si>
  <si>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</si>
  <si>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</si>
  <si>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</si>
  <si>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</si>
  <si>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</si>
  <si>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</si>
  <si>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</si>
  <si>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</si>
  <si>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</si>
  <si>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</si>
  <si>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</si>
  <si>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</si>
  <si>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</si>
  <si>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</si>
  <si>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</si>
  <si>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</si>
  <si>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</si>
  <si>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</si>
  <si>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</si>
  <si>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</si>
  <si>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</si>
  <si>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</si>
  <si>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</si>
  <si>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</si>
  <si>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</si>
  <si>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</si>
  <si>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</si>
  <si>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</si>
  <si>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</si>
  <si>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</si>
  <si>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</si>
  <si>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</si>
  <si>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</si>
  <si>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</si>
  <si>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</si>
  <si>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</si>
  <si>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</si>
  <si>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</si>
  <si>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</si>
  <si>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</si>
  <si>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</si>
  <si>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</si>
  <si>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</si>
  <si>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</si>
  <si>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</si>
  <si>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</si>
  <si>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</si>
  <si>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</si>
  <si>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</si>
  <si>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</si>
  <si>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</si>
  <si>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</si>
  <si>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</si>
  <si>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</si>
  <si>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</si>
  <si>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</si>
  <si>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</si>
  <si>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</si>
  <si>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</si>
  <si>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</si>
  <si>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</si>
  <si>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</si>
  <si>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</si>
  <si>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</si>
  <si>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</si>
  <si>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</si>
  <si>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</si>
  <si>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</si>
  <si>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</si>
  <si>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</si>
  <si>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</si>
  <si>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</si>
  <si>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</si>
  <si>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</si>
  <si>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</si>
  <si>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</si>
  <si>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</si>
  <si>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</si>
  <si>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</si>
  <si>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</si>
  <si>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</si>
  <si>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</si>
  <si>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</si>
  <si>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</si>
  <si>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</si>
  <si>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</si>
  <si>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</si>
  <si>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</si>
  <si>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</si>
  <si>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</si>
  <si>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</si>
  <si>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</si>
  <si>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</si>
  <si>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</si>
  <si>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</si>
  <si>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</si>
  <si>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</si>
  <si>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</si>
  <si>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</si>
  <si>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</si>
  <si>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</si>
  <si>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</si>
  <si>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</si>
  <si>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</si>
  <si>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</si>
  <si>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</si>
  <si>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</si>
  <si>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</si>
  <si>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</si>
  <si>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</si>
  <si>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</si>
  <si>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</si>
  <si>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</si>
  <si>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</si>
  <si>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</si>
  <si>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</si>
  <si>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</si>
  <si>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</si>
  <si>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</si>
  <si>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</si>
  <si>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</si>
  <si>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</si>
  <si>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</si>
  <si>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</si>
  <si>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</si>
  <si>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</si>
  <si>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</si>
  <si>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</si>
  <si>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</si>
  <si>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</si>
  <si>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</si>
  <si>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</si>
  <si>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</si>
  <si>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</si>
  <si>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</si>
  <si>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</si>
  <si>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</si>
  <si>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</si>
  <si>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</si>
  <si>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</si>
  <si>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</si>
  <si>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</si>
  <si>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</si>
  <si>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</si>
  <si>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</si>
  <si>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</si>
  <si>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</si>
  <si>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</si>
  <si>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</si>
  <si>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</si>
  <si>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</si>
  <si>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</si>
  <si>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</si>
  <si>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</si>
  <si>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</si>
  <si>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</si>
  <si>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</si>
  <si>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</si>
  <si>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</si>
  <si>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</si>
  <si>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</si>
  <si>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</si>
  <si>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</si>
  <si>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</si>
  <si>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</si>
  <si>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</si>
  <si>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</si>
  <si>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</si>
  <si>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</si>
  <si>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</si>
  <si>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</si>
  <si>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</si>
  <si>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</si>
  <si>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</si>
  <si>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</si>
  <si>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</si>
  <si>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</si>
  <si>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</si>
  <si>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</si>
  <si>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</si>
  <si>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</si>
  <si>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</si>
  <si>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</si>
  <si>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</si>
  <si>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</si>
  <si>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</si>
  <si>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</si>
  <si>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</si>
  <si>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</si>
  <si>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</si>
  <si>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</si>
  <si>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</si>
  <si>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</si>
  <si>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</si>
  <si>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</si>
  <si>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</si>
  <si>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</si>
  <si>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</si>
  <si>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</si>
  <si>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</si>
  <si>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</si>
  <si>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</si>
  <si>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</si>
  <si>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</si>
  <si>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</si>
  <si>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</si>
  <si>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</si>
  <si>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</si>
  <si>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</si>
  <si>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</si>
  <si>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</si>
  <si>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</si>
  <si>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</si>
  <si>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</si>
  <si>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</si>
  <si>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</si>
  <si>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</si>
  <si>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</si>
  <si>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</si>
  <si>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</si>
  <si>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</si>
  <si>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</si>
  <si>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</si>
  <si>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</si>
  <si>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</si>
  <si>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</si>
  <si>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</si>
  <si>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</si>
  <si>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</si>
  <si>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</si>
  <si>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</si>
  <si>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</si>
  <si>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</si>
  <si>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</si>
  <si>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</si>
  <si>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</si>
  <si>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</si>
  <si>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</si>
  <si>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</si>
  <si>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</si>
  <si>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</si>
  <si>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</si>
  <si>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</si>
  <si>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</si>
  <si>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</si>
  <si>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</si>
  <si>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</si>
  <si>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</si>
  <si>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</si>
  <si>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</si>
  <si>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</si>
  <si>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</si>
  <si>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</si>
  <si>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</si>
  <si>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</si>
  <si>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</si>
  <si>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</si>
  <si>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</si>
  <si>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</si>
  <si>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</si>
  <si>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</si>
  <si>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</si>
  <si>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</si>
  <si>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</si>
  <si>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</si>
  <si>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</si>
  <si>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</si>
  <si>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</si>
  <si>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</si>
  <si>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</si>
  <si>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</si>
  <si>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</si>
  <si>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</si>
  <si>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</si>
  <si>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</si>
  <si>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</si>
  <si>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</si>
  <si>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</si>
  <si>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</si>
  <si>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</si>
  <si>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</si>
  <si>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</si>
  <si>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</si>
  <si>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</si>
  <si>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</si>
  <si>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</si>
  <si>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</si>
  <si>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</si>
  <si>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</si>
  <si>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</si>
  <si>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</si>
  <si>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</si>
  <si>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</si>
  <si>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</si>
  <si>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</si>
  <si>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</si>
  <si>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</si>
  <si>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</si>
  <si>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</si>
  <si>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</si>
  <si>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</si>
  <si>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</si>
  <si>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</si>
  <si>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</si>
  <si>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</si>
  <si>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</si>
  <si>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</si>
  <si>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</si>
  <si>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</si>
  <si>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</si>
  <si>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</si>
  <si>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</si>
  <si>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</si>
  <si>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</si>
  <si>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</si>
  <si>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</si>
  <si>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</si>
  <si>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</si>
  <si>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</si>
  <si>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</si>
  <si>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</si>
  <si>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</si>
  <si>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</si>
  <si>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</si>
  <si>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</si>
  <si>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</si>
  <si>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</si>
  <si>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</si>
  <si>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</si>
  <si>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</si>
  <si>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</si>
  <si>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</si>
  <si>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</si>
  <si>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</si>
  <si>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</si>
  <si>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</si>
  <si>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</si>
  <si>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</si>
  <si>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</si>
  <si>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</si>
  <si>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</si>
  <si>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</si>
  <si>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</si>
  <si>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</si>
  <si>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</si>
  <si>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</si>
  <si>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</si>
  <si>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</si>
  <si>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</si>
  <si>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</si>
  <si>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</si>
  <si>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</si>
  <si>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</si>
  <si>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</si>
  <si>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</si>
  <si>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</si>
  <si>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</si>
  <si>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</si>
  <si>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</si>
  <si>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</si>
  <si>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</si>
  <si>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</si>
  <si>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</si>
  <si>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</si>
  <si>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</si>
  <si>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</si>
  <si>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</si>
  <si>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</si>
  <si>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</si>
  <si>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</si>
  <si>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</si>
  <si>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</si>
  <si>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</si>
  <si>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</si>
  <si>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</si>
  <si>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</si>
  <si>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</si>
  <si>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</si>
  <si>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</si>
  <si>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</si>
  <si>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</si>
  <si>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</si>
  <si>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</si>
  <si>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</si>
  <si>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</si>
  <si>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</si>
  <si>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</si>
  <si>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</si>
  <si>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</si>
  <si>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</si>
  <si>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</si>
  <si>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</si>
  <si>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</si>
  <si>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</si>
  <si>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</si>
  <si>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</si>
  <si>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</si>
  <si>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</si>
  <si>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</si>
  <si>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</si>
  <si>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</si>
  <si>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</si>
  <si>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</si>
  <si>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</si>
  <si>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</si>
  <si>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</si>
  <si>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</si>
  <si>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</si>
  <si>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</si>
  <si>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</si>
  <si>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</si>
  <si>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</si>
  <si>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</si>
  <si>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</si>
  <si>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</si>
  <si>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</si>
  <si>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</si>
  <si>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</si>
  <si>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</si>
  <si>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</si>
  <si>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</si>
  <si>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</si>
  <si>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</si>
  <si>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</si>
  <si>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</si>
  <si>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</si>
  <si>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</si>
  <si>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</si>
  <si>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</si>
  <si>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</si>
  <si>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</si>
  <si>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</si>
  <si>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</si>
  <si>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</si>
  <si>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</si>
  <si>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</si>
  <si>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</si>
  <si>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</si>
  <si>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</si>
  <si>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</si>
  <si>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</si>
  <si>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</si>
  <si>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</si>
  <si>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</si>
  <si>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</si>
  <si>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</si>
  <si>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</si>
  <si>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</si>
  <si>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</si>
  <si>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</si>
  <si>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</si>
  <si>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</si>
  <si>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</si>
  <si>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</si>
  <si>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</si>
  <si>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</si>
  <si>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</si>
  <si>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</si>
  <si>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</si>
  <si>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</si>
  <si>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</si>
  <si>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</si>
  <si>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</si>
  <si>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</si>
  <si>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</si>
  <si>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</si>
  <si>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</si>
  <si>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</si>
  <si>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</si>
  <si>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</si>
  <si>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</si>
  <si>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</si>
  <si>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</si>
  <si>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</si>
  <si>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</si>
  <si>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</si>
  <si>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</si>
  <si>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</si>
  <si>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</si>
  <si>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</si>
  <si>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</si>
  <si>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</si>
  <si>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</si>
  <si>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</si>
  <si>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</si>
  <si>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</si>
  <si>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</si>
  <si>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</si>
  <si>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</si>
  <si>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</si>
  <si>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</si>
  <si>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</si>
  <si>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</si>
  <si>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</si>
  <si>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</si>
  <si>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</si>
  <si>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</si>
  <si>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</si>
  <si>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</si>
  <si>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</si>
  <si>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</si>
  <si>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</si>
  <si>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</si>
  <si>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</si>
  <si>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</si>
  <si>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</si>
  <si>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</si>
  <si>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</si>
  <si>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</si>
  <si>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</si>
  <si>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</si>
  <si>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</si>
  <si>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</si>
  <si>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</si>
  <si>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</si>
  <si>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</si>
  <si>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</si>
  <si>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</si>
  <si>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</si>
  <si>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</si>
  <si>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</si>
  <si>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</si>
  <si>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</si>
  <si>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</si>
  <si>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</si>
  <si>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</si>
  <si>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</si>
  <si>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</si>
  <si>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</si>
  <si>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</si>
  <si>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</si>
  <si>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</si>
  <si>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</si>
  <si>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</si>
  <si>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</si>
  <si>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</si>
  <si>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</si>
  <si>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</si>
  <si>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</si>
  <si>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</si>
  <si>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</si>
  <si>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</si>
  <si>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</si>
  <si>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</si>
  <si>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</si>
  <si>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</si>
  <si>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</si>
  <si>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</si>
  <si>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</si>
  <si>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</si>
  <si>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</si>
  <si>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</si>
  <si>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</si>
  <si>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</si>
  <si>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</si>
  <si>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</si>
  <si>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</si>
  <si>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</si>
  <si>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</si>
  <si>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</si>
  <si>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</si>
  <si>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</si>
  <si>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</si>
  <si>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</si>
  <si>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</si>
  <si>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</si>
  <si>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</si>
  <si>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</si>
  <si>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</si>
  <si>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</si>
  <si>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</si>
  <si>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</si>
  <si>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</si>
  <si>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</si>
  <si>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</si>
  <si>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</si>
  <si>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</si>
  <si>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</si>
  <si>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</si>
  <si>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</si>
  <si>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</si>
  <si>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</si>
  <si>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</si>
  <si>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</si>
  <si>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</si>
  <si>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</si>
  <si>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</si>
  <si>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</si>
  <si>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</si>
  <si>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</si>
  <si>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</si>
  <si>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</si>
  <si>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</si>
  <si>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</si>
  <si>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</si>
  <si>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</si>
  <si>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</si>
  <si>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</si>
  <si>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</si>
  <si>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</si>
  <si>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</si>
  <si>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</si>
  <si>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</si>
  <si>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</si>
  <si>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</si>
  <si>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</si>
  <si>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</si>
  <si>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</si>
  <si>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</si>
  <si>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</si>
  <si>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</si>
  <si>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</si>
  <si>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</si>
  <si>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</si>
  <si>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</si>
  <si>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</si>
  <si>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</si>
  <si>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</si>
  <si>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</si>
  <si>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</si>
  <si>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</si>
  <si>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</si>
  <si>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</si>
  <si>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</si>
  <si>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</si>
  <si>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</si>
  <si>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</si>
  <si>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</si>
  <si>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</si>
  <si>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</si>
  <si>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</si>
  <si>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</si>
  <si>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</si>
  <si>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</si>
  <si>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</si>
  <si>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</si>
  <si>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</si>
  <si>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</si>
  <si>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</si>
  <si>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</si>
  <si>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</si>
  <si>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</si>
  <si>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</si>
  <si>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</si>
  <si>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</si>
  <si>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</si>
  <si>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</si>
  <si>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</si>
  <si>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</si>
  <si>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</si>
  <si>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</si>
  <si>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</si>
  <si>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</si>
  <si>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</si>
  <si>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</si>
  <si>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</si>
  <si>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</si>
  <si>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</si>
  <si>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</si>
  <si>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</si>
  <si>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</si>
  <si>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</si>
  <si>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</si>
  <si>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</si>
  <si>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</si>
  <si>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</si>
  <si>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</si>
  <si>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</si>
  <si>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</si>
  <si>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</si>
  <si>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</si>
  <si>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</si>
  <si>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</si>
  <si>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</si>
  <si>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</si>
  <si>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</si>
  <si>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</si>
  <si>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</si>
  <si>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</si>
  <si>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</si>
  <si>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</si>
  <si>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</si>
  <si>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</si>
  <si>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</si>
  <si>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</si>
  <si>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</si>
  <si>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</si>
  <si>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</si>
  <si>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</si>
  <si>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</si>
  <si>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</si>
  <si>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</si>
  <si>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</si>
  <si>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</si>
  <si>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</si>
  <si>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</si>
  <si>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</si>
  <si>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</si>
  <si>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</si>
  <si>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</si>
  <si>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</si>
  <si>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</si>
  <si>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</si>
  <si>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</si>
  <si>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</si>
  <si>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</si>
  <si>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</si>
  <si>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</si>
  <si>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</si>
  <si>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</si>
  <si>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</si>
  <si>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</si>
  <si>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</si>
  <si>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</si>
  <si>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</si>
  <si>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</si>
  <si>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</si>
  <si>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</si>
  <si>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</si>
  <si>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</si>
  <si>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</si>
  <si>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</si>
  <si>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</si>
  <si>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</si>
  <si>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</si>
  <si>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</si>
  <si>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</si>
  <si>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</si>
  <si>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</si>
  <si>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</si>
  <si>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</si>
  <si>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</si>
  <si>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</si>
  <si>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</si>
  <si>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</si>
  <si>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</si>
  <si>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</si>
  <si>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</si>
  <si>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</si>
  <si>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</si>
  <si>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</si>
  <si>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</si>
  <si>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</si>
  <si>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</si>
  <si>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</si>
  <si>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</si>
  <si>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</si>
  <si>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</si>
  <si>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</si>
  <si>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</si>
  <si>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</si>
  <si>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</si>
  <si>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</si>
  <si>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</si>
  <si>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</si>
  <si>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</si>
  <si>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</si>
  <si>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</si>
  <si>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</si>
  <si>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</si>
  <si>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</si>
  <si>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</si>
  <si>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</si>
  <si>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</si>
  <si>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</si>
  <si>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</si>
  <si>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</si>
  <si>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</si>
  <si>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</si>
  <si>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</si>
  <si>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</si>
  <si>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</si>
  <si>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</si>
  <si>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</si>
  <si>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</si>
  <si>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</si>
  <si>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</si>
  <si>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</si>
  <si>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</si>
  <si>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</si>
  <si>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</si>
  <si>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</si>
  <si>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</si>
  <si>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</si>
  <si>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</si>
  <si>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</si>
  <si>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</si>
  <si>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</si>
  <si>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</si>
  <si>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</si>
  <si>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</si>
  <si>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</si>
  <si>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</si>
  <si>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</si>
  <si>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</si>
  <si>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</si>
  <si>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</si>
  <si>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</si>
  <si>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</si>
  <si>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</si>
  <si>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</si>
  <si>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</si>
  <si>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</si>
  <si>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</si>
  <si>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</si>
  <si>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</si>
  <si>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</si>
  <si>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</si>
  <si>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</si>
  <si>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</si>
  <si>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</si>
  <si>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</si>
  <si>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</si>
  <si>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</si>
  <si>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</si>
  <si>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</si>
  <si>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</si>
  <si>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</si>
  <si>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</si>
  <si>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</si>
  <si>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</si>
  <si>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</si>
  <si>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</si>
  <si>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</si>
  <si>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</si>
  <si>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</si>
  <si>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</si>
  <si>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</si>
  <si>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</si>
  <si>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</si>
  <si>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</si>
  <si>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</si>
  <si>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</si>
  <si>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</si>
  <si>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</si>
  <si>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</si>
  <si>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</si>
  <si>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</si>
  <si>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</si>
  <si>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</si>
  <si>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</si>
  <si>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</si>
  <si>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</si>
  <si>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</si>
  <si>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</si>
  <si>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</si>
  <si>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</si>
  <si>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</si>
  <si>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</si>
  <si>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</si>
  <si>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</si>
  <si>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</si>
  <si>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</si>
  <si>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</si>
  <si>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</si>
  <si>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</si>
  <si>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</si>
  <si>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</si>
  <si>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</si>
  <si>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</si>
  <si>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</si>
  <si>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</si>
  <si>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</si>
  <si>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</si>
  <si>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</si>
  <si>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</si>
  <si>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</si>
  <si>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</si>
  <si>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</si>
  <si>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</si>
  <si>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</si>
  <si>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</si>
  <si>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</si>
  <si>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</si>
  <si>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</si>
  <si>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</si>
  <si>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</si>
  <si>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</si>
  <si>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</si>
  <si>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</si>
  <si>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</si>
  <si>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</si>
  <si>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</si>
  <si>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</si>
  <si>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</si>
  <si>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</si>
  <si>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</si>
  <si>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</si>
  <si>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</si>
  <si>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</si>
  <si>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</si>
  <si>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</si>
  <si>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</si>
  <si>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</si>
  <si>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</si>
  <si>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</si>
  <si>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</si>
  <si>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</si>
  <si>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</si>
  <si>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</si>
  <si>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</si>
  <si>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</si>
  <si>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</si>
  <si>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</si>
  <si>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</si>
  <si>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</si>
  <si>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</si>
  <si>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</si>
  <si>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</si>
  <si>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</si>
  <si>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</si>
  <si>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</si>
  <si>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</si>
  <si>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</si>
  <si>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</si>
  <si>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</si>
  <si>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</si>
  <si>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</si>
  <si>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</si>
  <si>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</si>
  <si>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</si>
  <si>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</si>
  <si>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</si>
  <si>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</si>
  <si>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</si>
  <si>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</si>
  <si>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</si>
  <si>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</si>
  <si>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</si>
  <si>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</si>
  <si>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</si>
  <si>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</si>
  <si>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</si>
  <si>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</si>
  <si>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</si>
  <si>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</si>
  <si>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</si>
  <si>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</si>
  <si>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</si>
  <si>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</si>
  <si>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</si>
  <si>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</si>
  <si>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</si>
  <si>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</si>
  <si>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</si>
  <si>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</si>
  <si>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</si>
  <si>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</si>
  <si>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</si>
  <si>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</si>
  <si>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</si>
  <si>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</si>
  <si>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</si>
  <si>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</si>
  <si>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</si>
  <si>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</si>
  <si>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</si>
  <si>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</si>
  <si>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</si>
  <si>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</si>
  <si>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</si>
  <si>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</si>
  <si>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</si>
  <si>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</si>
  <si>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</si>
  <si>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</si>
  <si>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</si>
  <si>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</si>
  <si>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</si>
  <si>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</si>
  <si>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</si>
  <si>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</si>
  <si>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</si>
  <si>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</si>
  <si>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</si>
  <si>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</si>
  <si>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</si>
  <si>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</si>
  <si>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</si>
  <si>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</si>
  <si>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</si>
  <si>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</si>
  <si>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</si>
  <si>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</si>
  <si>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</si>
  <si>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</si>
  <si>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</si>
  <si>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</si>
  <si>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</si>
  <si>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</si>
  <si>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</si>
  <si>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</si>
  <si>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</si>
  <si>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</si>
  <si>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</si>
  <si>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</si>
  <si>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</si>
  <si>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</si>
  <si>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</si>
  <si>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</si>
  <si>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</si>
  <si>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</si>
  <si>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</si>
  <si>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</si>
  <si>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</si>
  <si>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</si>
  <si>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</si>
  <si>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</si>
  <si>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</si>
  <si>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</si>
  <si>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</si>
  <si>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</si>
  <si>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</si>
  <si>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</si>
  <si>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</si>
  <si>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</si>
  <si>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</si>
  <si>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</si>
  <si>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</si>
  <si>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</si>
  <si>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</si>
  <si>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</si>
  <si>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</si>
  <si>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</si>
  <si>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</si>
  <si>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</si>
  <si>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</si>
  <si>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</si>
  <si>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</si>
  <si>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</si>
  <si>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</si>
  <si>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</si>
  <si>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</si>
  <si>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</si>
  <si>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</si>
  <si>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</si>
  <si>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</si>
  <si>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</si>
  <si>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</si>
  <si>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</si>
  <si>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</si>
  <si>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</si>
  <si>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</si>
  <si>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</si>
  <si>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</si>
  <si>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</si>
  <si>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</si>
  <si>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</si>
  <si>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</si>
  <si>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</si>
  <si>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</si>
  <si>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</si>
  <si>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</si>
  <si>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</si>
  <si>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</si>
  <si>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</si>
  <si>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</si>
  <si>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</si>
  <si>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</si>
  <si>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</si>
  <si>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</si>
  <si>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</si>
  <si>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</si>
  <si>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</si>
  <si>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</si>
  <si>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</si>
  <si>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</si>
  <si>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</si>
  <si>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</si>
  <si>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</si>
  <si>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</si>
  <si>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</si>
  <si>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</si>
  <si>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</si>
  <si>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</si>
  <si>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</si>
  <si>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</si>
  <si>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</si>
  <si>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</si>
  <si>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</si>
  <si>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</si>
  <si>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</si>
  <si>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</si>
  <si>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</si>
  <si>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</si>
  <si>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</si>
  <si>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</si>
  <si>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</si>
  <si>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</si>
  <si>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</si>
  <si>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</si>
  <si>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</si>
  <si>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</si>
  <si>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</si>
  <si>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</si>
  <si>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</si>
  <si>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</si>
  <si>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</si>
  <si>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</si>
  <si>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</si>
  <si>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</si>
  <si>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</si>
  <si>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</si>
  <si>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</si>
  <si>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</si>
  <si>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</si>
  <si>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</si>
  <si>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</si>
  <si>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</si>
  <si>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</si>
  <si>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</si>
  <si>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</si>
  <si>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</si>
  <si>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</si>
  <si>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</si>
  <si>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</si>
  <si>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</si>
  <si>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</si>
  <si>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</si>
  <si>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</si>
  <si>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</si>
  <si>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</si>
  <si>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</si>
  <si>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</si>
  <si>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</si>
  <si>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</si>
  <si>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</si>
  <si>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</si>
  <si>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</si>
  <si>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</si>
  <si>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</si>
  <si>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</si>
  <si>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</si>
  <si>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</si>
  <si>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</si>
  <si>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</si>
  <si>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</si>
  <si>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</si>
  <si>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</si>
  <si>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</si>
  <si>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</si>
  <si>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</si>
  <si>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</si>
  <si>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</si>
  <si>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</si>
  <si>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</si>
  <si>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</si>
  <si>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</si>
  <si>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</si>
  <si>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</si>
  <si>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</si>
  <si>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</si>
  <si>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</si>
  <si>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</si>
  <si>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</si>
  <si>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</si>
  <si>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</si>
  <si>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</si>
  <si>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</si>
  <si>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</si>
  <si>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</si>
  <si>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</si>
  <si>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</si>
  <si>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</si>
  <si>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</si>
  <si>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</si>
  <si>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</si>
  <si>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</si>
  <si>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</si>
  <si>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</si>
  <si>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</si>
  <si>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</si>
  <si>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</si>
  <si>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</si>
  <si>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</si>
  <si>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</si>
  <si>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</si>
  <si>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</si>
  <si>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</si>
  <si>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</si>
  <si>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</si>
  <si>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</si>
  <si>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</si>
  <si>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</si>
  <si>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</si>
  <si>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</si>
  <si>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</si>
  <si>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</si>
  <si>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</si>
  <si>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</si>
  <si>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</si>
  <si>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</si>
  <si>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</si>
  <si>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</si>
  <si>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</si>
  <si>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</si>
  <si>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</si>
  <si>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</si>
  <si>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</si>
  <si>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</si>
  <si>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</si>
  <si>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</si>
  <si>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</si>
  <si>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</si>
  <si>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</si>
  <si>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</si>
  <si>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</si>
  <si>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</si>
  <si>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</si>
  <si>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</si>
  <si>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</si>
  <si>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</si>
  <si>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</si>
  <si>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</si>
  <si>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</si>
  <si>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</si>
  <si>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</si>
  <si>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</si>
  <si>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</si>
  <si>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</si>
  <si>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</si>
  <si>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</si>
  <si>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</si>
  <si>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</si>
  <si>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</si>
  <si>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</si>
  <si>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</si>
  <si>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</si>
  <si>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</si>
  <si>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</si>
  <si>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</si>
  <si>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</si>
  <si>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</si>
  <si>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</si>
  <si>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</si>
  <si>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</si>
  <si>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</si>
  <si>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</si>
  <si>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</si>
  <si>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</si>
  <si>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</si>
  <si>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</si>
  <si>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</si>
  <si>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</si>
  <si>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</si>
  <si>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</si>
  <si>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</si>
  <si>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</si>
  <si>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</si>
  <si>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</si>
  <si>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</si>
  <si>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</si>
  <si>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</si>
  <si>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</si>
  <si>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</si>
  <si>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</si>
  <si>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</si>
  <si>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</si>
  <si>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</si>
  <si>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</si>
  <si>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</si>
  <si>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</si>
  <si>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</si>
  <si>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</si>
  <si>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</si>
  <si>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</si>
  <si>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</si>
  <si>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</si>
  <si>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</si>
  <si>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</si>
  <si>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</si>
  <si>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</si>
  <si>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</si>
  <si>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</si>
  <si>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</si>
  <si>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</si>
  <si>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</si>
  <si>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</si>
  <si>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</si>
  <si>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</si>
  <si>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</si>
  <si>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</si>
  <si>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</si>
  <si>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</si>
  <si>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</si>
  <si>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</si>
  <si>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</si>
  <si>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</si>
  <si>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</si>
  <si>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</si>
  <si>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</si>
  <si>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</si>
  <si>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</si>
  <si>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</si>
  <si>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</si>
  <si>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</si>
  <si>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</si>
  <si>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</si>
  <si>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</si>
  <si>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</si>
  <si>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</si>
  <si>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</si>
  <si>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</si>
  <si>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</si>
  <si>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</si>
  <si>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</si>
  <si>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</si>
  <si>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</si>
  <si>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</si>
  <si>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</si>
  <si>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</si>
  <si>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</si>
  <si>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</si>
  <si>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</si>
  <si>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</si>
  <si>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</si>
  <si>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</si>
  <si>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</si>
  <si>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</si>
  <si>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</si>
  <si>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</si>
  <si>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</si>
  <si>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</si>
  <si>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</si>
  <si>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</si>
  <si>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</si>
  <si>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</si>
  <si>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</si>
  <si>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</si>
  <si>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</si>
  <si>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</si>
  <si>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</si>
  <si>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</si>
  <si>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</si>
  <si>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</si>
  <si>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</si>
  <si>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</si>
  <si>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</si>
  <si>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</si>
  <si>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</si>
  <si>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</si>
  <si>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</si>
  <si>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</si>
  <si>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</si>
  <si>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</si>
  <si>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</si>
  <si>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</si>
  <si>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</si>
  <si>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</si>
  <si>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</si>
  <si>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</si>
  <si>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</si>
  <si>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</si>
  <si>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</si>
  <si>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</si>
  <si>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</si>
  <si>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</si>
  <si>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</si>
  <si>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</si>
  <si>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</si>
  <si>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</si>
  <si>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</si>
  <si>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</si>
  <si>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</si>
  <si>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</si>
  <si>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</si>
  <si>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</si>
  <si>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</si>
  <si>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</si>
  <si>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</si>
  <si>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</si>
  <si>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</si>
  <si>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</si>
  <si>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</si>
  <si>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</si>
  <si>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</si>
  <si>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</si>
  <si>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</si>
  <si>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</si>
  <si>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</si>
  <si>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</si>
  <si>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</si>
  <si>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</si>
  <si>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</si>
  <si>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</si>
  <si>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</si>
  <si>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</si>
  <si>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</si>
  <si>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</si>
  <si>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</si>
  <si>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</si>
  <si>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</si>
  <si>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</si>
  <si>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</si>
  <si>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</si>
  <si>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</si>
  <si>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</si>
  <si>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</si>
  <si>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</si>
  <si>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</si>
  <si>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</si>
  <si>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</si>
  <si>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</si>
  <si>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</si>
  <si>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</si>
  <si>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</si>
  <si>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</si>
  <si>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</si>
  <si>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</si>
  <si>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</si>
  <si>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</si>
  <si>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</si>
  <si>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</si>
  <si>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</si>
  <si>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</si>
  <si>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</si>
  <si>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</si>
  <si>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</si>
  <si>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</si>
  <si>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</si>
  <si>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</si>
  <si>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</si>
  <si>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</si>
  <si>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</si>
  <si>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</si>
  <si>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</si>
  <si>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</si>
  <si>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</si>
  <si>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</si>
  <si>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</si>
  <si>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</si>
  <si>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</si>
  <si>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</si>
  <si>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</si>
  <si>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</si>
  <si>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</si>
  <si>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</si>
  <si>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</si>
  <si>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</si>
  <si>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</si>
  <si>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</si>
  <si>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</si>
  <si>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</si>
  <si>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</si>
  <si>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</si>
  <si>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</si>
  <si>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</si>
  <si>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</si>
  <si>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</si>
  <si>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</si>
  <si>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</si>
  <si>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</si>
  <si>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</si>
  <si>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</si>
  <si>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</si>
  <si>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</si>
  <si>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</si>
  <si>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</si>
  <si>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</si>
  <si>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</si>
  <si>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</si>
  <si>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</si>
  <si>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</si>
  <si>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</si>
  <si>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</si>
  <si>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</si>
  <si>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</si>
  <si>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</si>
  <si>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</si>
  <si>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</si>
  <si>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</si>
  <si>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</si>
  <si>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</si>
  <si>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</si>
  <si>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</si>
  <si>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</si>
  <si>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</si>
  <si>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</si>
  <si>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</si>
  <si>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</si>
  <si>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</si>
  <si>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</si>
  <si>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</si>
  <si>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</si>
  <si>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</si>
  <si>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</si>
  <si>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</si>
  <si>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</si>
  <si>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</si>
  <si>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</si>
  <si>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</si>
  <si>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</si>
  <si>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</si>
  <si>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</si>
  <si>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</si>
  <si>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</si>
  <si>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</si>
  <si>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</si>
  <si>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</si>
  <si>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</si>
  <si>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</si>
  <si>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</si>
  <si>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</si>
  <si>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</si>
  <si>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</si>
  <si>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</si>
  <si>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</si>
  <si>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</si>
  <si>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</si>
  <si>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</si>
  <si>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</si>
  <si>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</si>
  <si>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</si>
  <si>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</si>
  <si>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</si>
  <si>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</si>
  <si>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</si>
  <si>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</si>
  <si>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</si>
  <si>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</si>
  <si>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</si>
  <si>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</si>
  <si>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</si>
  <si>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</si>
  <si>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</si>
  <si>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</si>
  <si>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</si>
  <si>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</si>
  <si>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</si>
  <si>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</si>
  <si>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</si>
  <si>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</si>
  <si>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</si>
  <si>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</si>
  <si>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</si>
  <si>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</si>
  <si>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</si>
  <si>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</si>
  <si>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</si>
  <si>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</si>
  <si>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</si>
  <si>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</si>
  <si>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</si>
  <si>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</si>
  <si>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</si>
  <si>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</si>
  <si>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</si>
  <si>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</si>
  <si>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</si>
  <si>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</si>
  <si>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</si>
  <si>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</si>
  <si>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</si>
  <si>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</si>
  <si>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</si>
  <si>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</si>
  <si>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</si>
  <si>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</si>
  <si>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</si>
  <si>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</si>
  <si>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</si>
  <si>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</si>
  <si>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</si>
  <si>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</si>
  <si>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</si>
  <si>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</si>
  <si>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</si>
  <si>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</si>
  <si>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</si>
  <si>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</si>
  <si>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</si>
  <si>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</si>
  <si>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</si>
  <si>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</si>
  <si>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</si>
  <si>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</si>
  <si>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</si>
  <si>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</si>
  <si>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</si>
  <si>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</si>
  <si>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</si>
  <si>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</si>
  <si>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</si>
  <si>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</si>
  <si>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</si>
  <si>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</si>
  <si>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</si>
  <si>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</si>
  <si>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</si>
  <si>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</si>
  <si>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</si>
  <si>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</si>
  <si>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</si>
  <si>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</si>
  <si>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</si>
  <si>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</si>
  <si>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</si>
  <si>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</si>
  <si>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</si>
  <si>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</si>
  <si>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</si>
  <si>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</si>
  <si>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</si>
  <si>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</si>
  <si>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</si>
  <si>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</si>
  <si>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</si>
  <si>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</si>
  <si>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</si>
  <si>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</si>
  <si>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</si>
  <si>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</si>
  <si>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</si>
  <si>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</si>
  <si>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</si>
  <si>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</si>
  <si>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</si>
  <si>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</si>
  <si>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</si>
  <si>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</si>
  <si>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</si>
  <si>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</si>
  <si>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</si>
  <si>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</si>
  <si>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</si>
  <si>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</si>
  <si>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</si>
  <si>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</si>
  <si>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</si>
  <si>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</si>
  <si>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</si>
  <si>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</si>
  <si>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</si>
  <si>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</si>
  <si>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</si>
  <si>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</si>
  <si>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</si>
  <si>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</si>
  <si>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</si>
  <si>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</si>
  <si>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</si>
  <si>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</si>
  <si>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</si>
  <si>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</si>
  <si>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</si>
  <si>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</si>
  <si>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</si>
  <si>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</si>
  <si>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</si>
  <si>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</si>
  <si>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</si>
  <si>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</si>
  <si>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</si>
  <si>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</si>
  <si>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</si>
  <si>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</si>
  <si>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</si>
  <si>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</si>
  <si>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</si>
  <si>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</si>
  <si>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</si>
  <si>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</si>
  <si>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</si>
  <si>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</si>
  <si>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</si>
  <si>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</si>
  <si>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</si>
  <si>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</si>
  <si>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</si>
  <si>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</si>
  <si>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</si>
  <si>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</si>
  <si>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</si>
  <si>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</si>
  <si>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</si>
  <si>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</si>
  <si>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</si>
  <si>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</si>
  <si>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</si>
  <si>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</si>
  <si>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</si>
  <si>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</si>
  <si>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</si>
  <si>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</si>
  <si>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</si>
  <si>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</si>
  <si>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</si>
  <si>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</si>
  <si>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</si>
  <si>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</si>
  <si>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</si>
  <si>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</si>
  <si>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</si>
  <si>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</si>
  <si>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</si>
  <si>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</si>
  <si>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</si>
  <si>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</si>
  <si>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</si>
  <si>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</si>
  <si>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</si>
  <si>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</si>
  <si>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</si>
  <si>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</si>
  <si>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</si>
  <si>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</si>
  <si>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</si>
  <si>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</si>
  <si>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</si>
  <si>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</si>
  <si>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</si>
  <si>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</si>
  <si>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</si>
  <si>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</si>
  <si>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</si>
  <si>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</si>
  <si>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</si>
  <si>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</si>
  <si>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</si>
  <si>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</si>
  <si>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</si>
  <si>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</si>
  <si>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</si>
  <si>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</si>
  <si>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</si>
  <si>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</si>
  <si>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</si>
  <si>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</si>
  <si>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</si>
  <si>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</si>
  <si>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</si>
  <si>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</si>
  <si>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</si>
  <si>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</si>
  <si>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</si>
  <si>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</si>
  <si>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</si>
  <si>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</si>
  <si>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</si>
  <si>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</si>
  <si>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</si>
  <si>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</si>
  <si>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</si>
  <si>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</si>
  <si>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</si>
  <si>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</si>
  <si>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</si>
  <si>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</si>
  <si>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</si>
  <si>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</si>
  <si>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</si>
  <si>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</si>
  <si>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</si>
  <si>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</si>
  <si>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</si>
  <si>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</si>
  <si>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</si>
  <si>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</si>
  <si>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</si>
  <si>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</si>
  <si>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</si>
  <si>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</si>
  <si>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</si>
  <si>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</si>
  <si>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</si>
  <si>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</si>
  <si>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</si>
  <si>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</si>
  <si>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</si>
  <si>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</si>
  <si>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</si>
  <si>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</si>
  <si>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</si>
  <si>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</si>
  <si>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</si>
  <si>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</si>
  <si>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</si>
  <si>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</si>
  <si>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</si>
  <si>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</si>
  <si>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</si>
  <si>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</si>
  <si>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</si>
  <si>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</si>
  <si>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</si>
  <si>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</si>
  <si>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</si>
  <si>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</si>
  <si>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</si>
  <si>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</si>
  <si>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</si>
  <si>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</si>
  <si>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</si>
  <si>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</si>
  <si>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</si>
  <si>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</si>
  <si>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</si>
  <si>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</si>
  <si>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</si>
  <si>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</si>
  <si>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</si>
  <si>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</si>
  <si>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</si>
  <si>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</si>
  <si>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</si>
  <si>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</si>
  <si>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</si>
  <si>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</si>
  <si>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</si>
  <si>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</si>
  <si>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</si>
  <si>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</si>
  <si>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</si>
  <si>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</si>
  <si>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</si>
  <si>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</si>
  <si>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</si>
  <si>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</si>
  <si>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</si>
  <si>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</si>
  <si>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</si>
  <si>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</si>
  <si>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</si>
  <si>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</si>
  <si>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</si>
  <si>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</si>
  <si>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</si>
  <si>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</si>
  <si>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</si>
  <si>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</si>
  <si>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</si>
  <si>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</si>
  <si>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</si>
  <si>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</si>
  <si>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</si>
  <si>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</si>
  <si>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</si>
  <si>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</si>
  <si>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</si>
  <si>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</si>
  <si>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</si>
  <si>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</si>
  <si>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</si>
  <si>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</si>
  <si>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</si>
  <si>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</si>
  <si>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</si>
  <si>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</si>
  <si>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</si>
  <si>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</si>
  <si>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</si>
  <si>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</si>
  <si>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</si>
  <si>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</si>
  <si>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</si>
  <si>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</si>
  <si>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</si>
  <si>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</si>
  <si>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</si>
  <si>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</si>
  <si>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</si>
  <si>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</si>
  <si>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</si>
  <si>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</si>
  <si>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</si>
  <si>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</si>
  <si>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</si>
  <si>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</si>
  <si>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</si>
  <si>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</si>
  <si>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</si>
  <si>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</si>
  <si>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</si>
  <si>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</si>
  <si>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</si>
  <si>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</si>
  <si>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</si>
  <si>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</si>
  <si>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</si>
  <si>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</si>
  <si>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</si>
  <si>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</si>
  <si>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</si>
  <si>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</si>
  <si>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</si>
  <si>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</si>
  <si>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</si>
  <si>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</si>
  <si>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</si>
  <si>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</si>
  <si>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</si>
  <si>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</si>
  <si>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</si>
  <si>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</si>
  <si>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</si>
  <si>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</si>
  <si>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</si>
  <si>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</si>
  <si>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</si>
  <si>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</si>
  <si>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</si>
  <si>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</si>
  <si>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</si>
  <si>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</si>
  <si>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</si>
  <si>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</si>
  <si>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</si>
  <si>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</si>
  <si>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</si>
  <si>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</si>
  <si>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</si>
  <si>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</si>
  <si>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</si>
  <si>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</si>
  <si>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</si>
  <si>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</si>
  <si>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</si>
  <si>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</si>
  <si>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</si>
  <si>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</si>
  <si>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</si>
  <si>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</si>
  <si>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</si>
  <si>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</si>
  <si>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</si>
  <si>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</si>
  <si>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</si>
  <si>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</si>
  <si>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</si>
  <si>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</si>
  <si>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</si>
  <si>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</si>
  <si>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</si>
  <si>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</si>
  <si>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</si>
  <si>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</si>
  <si>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</si>
  <si>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</si>
  <si>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</si>
  <si>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</si>
  <si>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</si>
  <si>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</si>
  <si>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</si>
  <si>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</si>
  <si>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</si>
  <si>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</si>
  <si>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</si>
  <si>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</si>
  <si>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</si>
  <si>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</si>
  <si>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</si>
  <si>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</si>
  <si>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</si>
  <si>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</si>
  <si>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</si>
  <si>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</si>
  <si>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</si>
  <si>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</si>
  <si>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</si>
  <si>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</si>
  <si>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</si>
  <si>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</si>
  <si>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</si>
  <si>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</si>
  <si>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</si>
  <si>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</si>
  <si>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</si>
  <si>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</si>
  <si>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</si>
  <si>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</si>
  <si>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</si>
  <si>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</si>
  <si>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</si>
  <si>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</si>
  <si>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</si>
  <si>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</si>
  <si>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</si>
  <si>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</si>
  <si>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</si>
  <si>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</si>
  <si>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</si>
  <si>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</si>
  <si>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</si>
  <si>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</si>
  <si>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</si>
  <si>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</si>
  <si>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</si>
  <si>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</si>
  <si>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</si>
  <si>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</si>
  <si>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</si>
  <si>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</si>
  <si>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</si>
  <si>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</si>
  <si>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</si>
  <si>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</si>
  <si>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</si>
  <si>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</si>
  <si>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</si>
  <si>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</si>
  <si>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</si>
  <si>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</si>
  <si>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</si>
  <si>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</si>
  <si>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</si>
  <si>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</si>
  <si>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</si>
  <si>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</si>
  <si>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</si>
  <si>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</si>
  <si>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</si>
  <si>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</si>
  <si>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</si>
  <si>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</si>
  <si>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</si>
  <si>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</si>
  <si>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</si>
  <si>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</si>
  <si>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</si>
  <si>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</si>
  <si>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</si>
  <si>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</si>
  <si>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</si>
  <si>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</si>
  <si>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</si>
  <si>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</si>
  <si>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</si>
  <si>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</si>
  <si>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</si>
  <si>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</si>
  <si>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</si>
  <si>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</si>
  <si>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</si>
  <si>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</si>
  <si>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</si>
  <si>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</si>
  <si>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</si>
  <si>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</si>
  <si>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</si>
  <si>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</si>
  <si>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</si>
  <si>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</si>
  <si>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</si>
  <si>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</si>
  <si>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</si>
  <si>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</si>
  <si>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</si>
  <si>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</si>
  <si>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</si>
  <si>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</si>
  <si>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</si>
  <si>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</si>
  <si>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</si>
  <si>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</si>
  <si>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</si>
  <si>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</si>
  <si>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</si>
  <si>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</si>
  <si>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</si>
  <si>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</si>
  <si>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</si>
  <si>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</si>
  <si>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</si>
  <si>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</si>
  <si>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</si>
  <si>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</si>
  <si>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</si>
  <si>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</si>
  <si>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</si>
  <si>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</si>
  <si>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</si>
  <si>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</si>
  <si>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</si>
  <si>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</si>
  <si>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</si>
  <si>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</si>
  <si>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</si>
  <si>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</si>
  <si>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</si>
  <si>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</si>
  <si>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</si>
  <si>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</si>
  <si>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</si>
  <si>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</si>
  <si>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</si>
  <si>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</si>
  <si>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</si>
  <si>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</si>
  <si>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</si>
  <si>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</si>
  <si>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</si>
  <si>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</si>
  <si>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</si>
  <si>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</si>
  <si>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</si>
  <si>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</si>
  <si>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</si>
  <si>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</si>
  <si>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</si>
  <si>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</si>
  <si>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</si>
  <si>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</si>
  <si>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</si>
  <si>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</si>
  <si>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</si>
  <si>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</si>
  <si>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</si>
  <si>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</si>
  <si>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</si>
  <si>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</si>
  <si>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</si>
  <si>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</si>
  <si>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</si>
  <si>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</si>
  <si>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</si>
  <si>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</si>
  <si>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</si>
  <si>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</si>
  <si>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</si>
  <si>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</si>
  <si>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</si>
  <si>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</si>
  <si>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</si>
  <si>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</si>
  <si>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</si>
  <si>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</si>
  <si>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</si>
  <si>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</si>
  <si>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</si>
  <si>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</si>
  <si>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</si>
  <si>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</si>
  <si>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</si>
  <si>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</si>
  <si>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</si>
  <si>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</si>
  <si>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</si>
  <si>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</si>
  <si>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</si>
  <si>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</si>
  <si>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</si>
  <si>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</si>
  <si>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</si>
  <si>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</si>
  <si>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</si>
  <si>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</si>
  <si>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</si>
  <si>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</si>
  <si>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</si>
  <si>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</si>
  <si>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</si>
  <si>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</si>
  <si>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</si>
  <si>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</si>
  <si>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</si>
  <si>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</si>
  <si>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</si>
  <si>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</si>
  <si>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</si>
  <si>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</si>
  <si>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</si>
  <si>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</si>
  <si>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</si>
  <si>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</si>
  <si>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</si>
  <si>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</si>
  <si>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</si>
  <si>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</si>
  <si>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</si>
  <si>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</si>
  <si>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</si>
  <si>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</si>
  <si>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</si>
  <si>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</si>
  <si>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</si>
  <si>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</si>
  <si>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</si>
  <si>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</si>
  <si>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</si>
  <si>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</si>
  <si>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</si>
  <si>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</si>
  <si>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</si>
  <si>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</si>
  <si>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</si>
  <si>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</si>
  <si>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</si>
  <si>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</si>
  <si>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</si>
  <si>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</si>
  <si>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</si>
  <si>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</si>
  <si>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</si>
  <si>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</si>
  <si>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</si>
  <si>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</si>
  <si>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</si>
  <si>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</si>
  <si>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</si>
  <si>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</si>
  <si>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</si>
  <si>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</si>
  <si>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</si>
  <si>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</si>
  <si>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</si>
  <si>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</si>
  <si>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</si>
  <si>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</si>
  <si>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</si>
  <si>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</si>
  <si>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</si>
  <si>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</si>
  <si>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</si>
  <si>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</si>
  <si>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</si>
  <si>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</si>
  <si>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</si>
  <si>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</si>
  <si>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</si>
  <si>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</si>
  <si>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</si>
  <si>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</si>
  <si>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</si>
  <si>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</si>
  <si>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</si>
  <si>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</si>
  <si>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</si>
  <si>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</si>
  <si>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</si>
  <si>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</si>
  <si>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</si>
  <si>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</si>
  <si>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</si>
  <si>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</si>
  <si>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</si>
  <si>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</si>
  <si>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</si>
  <si>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</si>
  <si>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</si>
  <si>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</si>
  <si>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</si>
  <si>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</si>
  <si>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</si>
  <si>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</si>
  <si>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</si>
  <si>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</si>
  <si>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</si>
  <si>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</si>
  <si>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</si>
  <si>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</si>
  <si>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</si>
  <si>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</si>
  <si>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</si>
  <si>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</si>
  <si>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</si>
  <si>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</si>
  <si>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</si>
  <si>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</si>
  <si>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</si>
  <si>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</si>
  <si>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</si>
  <si>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</si>
  <si>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</si>
  <si>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</si>
  <si>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</si>
  <si>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</si>
  <si>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</si>
  <si>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</si>
  <si>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</si>
  <si>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</si>
  <si>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</si>
  <si>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</si>
  <si>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</si>
  <si>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</si>
  <si>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</si>
  <si>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</si>
  <si>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</si>
  <si>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</si>
  <si>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</si>
  <si>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</si>
  <si>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</si>
  <si>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</si>
  <si>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</si>
  <si>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</si>
  <si>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</si>
  <si>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</si>
  <si>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</si>
  <si>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</si>
  <si>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</si>
  <si>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</si>
  <si>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</si>
  <si>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</si>
  <si>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</si>
  <si>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</si>
  <si>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</si>
  <si>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</si>
  <si>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</si>
  <si>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</si>
  <si>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</si>
  <si>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</si>
  <si>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</si>
  <si>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</si>
  <si>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</si>
  <si>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</si>
  <si>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</si>
  <si>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</si>
  <si>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</si>
  <si>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</si>
  <si>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</si>
  <si>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</si>
  <si>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</si>
  <si>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</si>
  <si>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</si>
  <si>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</si>
  <si>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</si>
  <si>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</si>
  <si>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</si>
  <si>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</si>
  <si>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</si>
  <si>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</si>
  <si>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</si>
  <si>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</si>
  <si>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</si>
  <si>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</si>
  <si>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</si>
  <si>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</si>
  <si>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</si>
  <si>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</si>
  <si>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</si>
  <si>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</si>
  <si>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</si>
  <si>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</si>
  <si>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</si>
  <si>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</si>
  <si>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</si>
  <si>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</si>
  <si>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</si>
  <si>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</si>
  <si>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</si>
  <si>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</si>
  <si>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</si>
  <si>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</si>
  <si>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</si>
  <si>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</si>
  <si>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</si>
  <si>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</si>
  <si>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</si>
  <si>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</si>
  <si>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</si>
  <si>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</si>
  <si>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</si>
  <si>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</si>
  <si>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</si>
  <si>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</si>
  <si>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</si>
  <si>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</si>
  <si>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</si>
  <si>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</si>
  <si>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</si>
  <si>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</si>
  <si>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</si>
  <si>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</si>
  <si>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</si>
  <si>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</si>
  <si>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</si>
  <si>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</si>
  <si>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</si>
  <si>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</si>
  <si>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</si>
  <si>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</si>
  <si>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</si>
  <si>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</si>
  <si>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</si>
  <si>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</si>
  <si>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</si>
  <si>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</si>
  <si>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</si>
  <si>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</si>
  <si>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</si>
  <si>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</si>
  <si>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</si>
  <si>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</si>
  <si>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</si>
  <si>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</si>
  <si>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</si>
  <si>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</si>
  <si>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</si>
  <si>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</si>
  <si>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</si>
  <si>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</si>
  <si>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</si>
  <si>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</si>
  <si>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</si>
  <si>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</si>
  <si>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</si>
  <si>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</si>
  <si>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</si>
  <si>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</si>
  <si>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</si>
  <si>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</si>
  <si>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</si>
  <si>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</si>
  <si>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</si>
  <si>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</si>
  <si>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</si>
  <si>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</si>
  <si>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</si>
  <si>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</si>
  <si>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</si>
  <si>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</si>
  <si>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</si>
  <si>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</si>
  <si>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</si>
  <si>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</si>
  <si>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</si>
  <si>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</si>
  <si>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</si>
  <si>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</si>
  <si>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</si>
  <si>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</si>
  <si>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</si>
  <si>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</si>
  <si>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</si>
  <si>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</si>
  <si>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</si>
  <si>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</si>
  <si>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</si>
  <si>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</si>
  <si>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</si>
  <si>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</si>
  <si>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</si>
  <si>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</si>
  <si>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</si>
  <si>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</si>
  <si>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</si>
  <si>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</si>
  <si>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</si>
  <si>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</si>
  <si>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</si>
  <si>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</si>
  <si>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</si>
  <si>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</si>
  <si>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</si>
  <si>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</si>
  <si>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</si>
  <si>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</si>
  <si>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</si>
  <si>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</si>
  <si>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</si>
  <si>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</si>
  <si>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</si>
  <si>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</si>
  <si>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</si>
  <si>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</si>
  <si>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</si>
  <si>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</si>
  <si>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</si>
  <si>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</si>
  <si>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</si>
  <si>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</si>
  <si>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</si>
  <si>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</si>
  <si>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</si>
  <si>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</si>
  <si>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</si>
  <si>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</si>
  <si>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</si>
  <si>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</si>
  <si>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</si>
  <si>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</si>
  <si>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</si>
  <si>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</si>
  <si>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</si>
  <si>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</si>
  <si>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</si>
  <si>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</si>
  <si>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</si>
  <si>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</si>
  <si>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</si>
  <si>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</si>
  <si>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</si>
  <si>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</si>
  <si>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</si>
  <si>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</si>
  <si>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</si>
  <si>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</si>
  <si>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</si>
  <si>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</si>
  <si>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</si>
  <si>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</si>
  <si>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</si>
  <si>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</si>
  <si>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</si>
  <si>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</si>
  <si>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</si>
  <si>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</si>
  <si>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</si>
  <si>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</si>
  <si>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</si>
  <si>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</si>
  <si>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</si>
  <si>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</si>
  <si>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</si>
  <si>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</si>
  <si>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</si>
  <si>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</si>
  <si>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</si>
  <si>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</si>
  <si>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</si>
  <si>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</si>
  <si>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</si>
  <si>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</si>
  <si>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</si>
  <si>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</si>
  <si>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</si>
  <si>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</si>
  <si>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</si>
  <si>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</si>
  <si>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</si>
  <si>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</si>
  <si>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</si>
  <si>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</si>
  <si>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</si>
  <si>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</si>
  <si>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</si>
  <si>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</si>
  <si>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</si>
  <si>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</si>
  <si>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</si>
  <si>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</si>
  <si>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</si>
  <si>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</si>
  <si>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</si>
  <si>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</si>
  <si>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</si>
  <si>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</si>
  <si>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</si>
  <si>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</si>
  <si>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</si>
  <si>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</si>
  <si>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</si>
  <si>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</si>
  <si>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</si>
  <si>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</si>
  <si>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</si>
  <si>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</si>
  <si>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</si>
  <si>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</si>
  <si>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</si>
  <si>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</si>
  <si>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</si>
  <si>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</si>
  <si>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</si>
  <si>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</si>
  <si>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</si>
  <si>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</si>
  <si>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</si>
  <si>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</si>
  <si>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</si>
  <si>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</si>
  <si>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</si>
  <si>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</si>
  <si>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</si>
  <si>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</si>
  <si>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</si>
  <si>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</si>
  <si>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</si>
  <si>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</si>
  <si>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</si>
  <si>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</si>
  <si>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</si>
  <si>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</si>
  <si>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</si>
  <si>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</si>
  <si>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</si>
  <si>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</si>
  <si>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</si>
  <si>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</si>
  <si>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</si>
  <si>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</si>
  <si>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</si>
  <si>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</si>
  <si>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</si>
  <si>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</si>
  <si>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</si>
  <si>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</si>
  <si>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</si>
  <si>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</si>
  <si>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</si>
  <si>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</si>
  <si>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</si>
  <si>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</si>
  <si>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</si>
  <si>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</si>
  <si>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</si>
  <si>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</si>
  <si>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</si>
  <si>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</si>
  <si>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</si>
  <si>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</si>
  <si>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</si>
  <si>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</si>
  <si>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</si>
  <si>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</si>
  <si>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</si>
  <si>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</si>
  <si>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</si>
  <si>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</si>
  <si>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</si>
  <si>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</si>
  <si>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</si>
  <si>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</si>
  <si>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</si>
  <si>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</si>
  <si>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</si>
  <si>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</si>
  <si>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</si>
  <si>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</si>
  <si>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</si>
  <si>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</si>
  <si>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</si>
  <si>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</si>
  <si>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</si>
  <si>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</si>
  <si>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</si>
  <si>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</si>
  <si>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</si>
  <si>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</si>
  <si>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</si>
  <si>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</si>
  <si>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</si>
  <si>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</si>
  <si>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</si>
  <si>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</si>
  <si>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</si>
  <si>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</si>
  <si>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</si>
  <si>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</si>
  <si>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</si>
  <si>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</si>
  <si>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</si>
  <si>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</si>
  <si>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</si>
  <si>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</si>
  <si>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</si>
  <si>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</si>
  <si>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</si>
  <si>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</si>
  <si>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</si>
  <si>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</si>
  <si>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</si>
  <si>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</si>
  <si>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</si>
  <si>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</si>
  <si>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</si>
  <si>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</si>
  <si>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</si>
  <si>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</si>
  <si>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</si>
  <si>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</si>
  <si>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</si>
  <si>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</si>
  <si>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</si>
  <si>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</si>
  <si>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</si>
  <si>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</si>
  <si>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</si>
  <si>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</si>
  <si>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</si>
  <si>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</si>
  <si>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</si>
  <si>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</si>
  <si>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</si>
  <si>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</si>
  <si>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</si>
  <si>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</si>
  <si>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</si>
  <si>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</si>
  <si>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</si>
  <si>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</si>
  <si>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</si>
  <si>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</si>
  <si>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</si>
  <si>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</si>
  <si>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</si>
  <si>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</si>
  <si>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</si>
  <si>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</si>
  <si>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</si>
  <si>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</si>
  <si>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</si>
  <si>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</si>
  <si>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</si>
  <si>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</si>
  <si>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</si>
  <si>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</si>
  <si>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</si>
  <si>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</si>
  <si>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</si>
  <si>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</si>
  <si>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</si>
  <si>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</si>
  <si>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</si>
  <si>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</si>
  <si>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</si>
  <si>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</si>
  <si>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</si>
  <si>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</si>
  <si>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</si>
  <si>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</si>
  <si>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</si>
  <si>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</si>
  <si>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</si>
  <si>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</si>
  <si>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</si>
  <si>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</si>
  <si>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</si>
  <si>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</si>
  <si>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</si>
  <si>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</si>
  <si>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</si>
  <si>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</si>
  <si>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</si>
  <si>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</si>
  <si>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</si>
  <si>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</si>
  <si>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</si>
  <si>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</si>
  <si>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</si>
  <si>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</si>
  <si>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</si>
  <si>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</si>
  <si>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</si>
  <si>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</si>
  <si>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</si>
  <si>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</si>
  <si>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</si>
  <si>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</si>
  <si>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</si>
  <si>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</si>
  <si>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</si>
  <si>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</si>
  <si>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</si>
  <si>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</si>
  <si>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</si>
  <si>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</si>
  <si>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</si>
  <si>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</si>
  <si>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</si>
  <si>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</si>
  <si>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</si>
  <si>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</si>
  <si>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</si>
  <si>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</si>
  <si>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</si>
  <si>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</si>
  <si>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</si>
  <si>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</si>
  <si>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</si>
  <si>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</si>
  <si>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</si>
  <si>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</si>
  <si>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</si>
  <si>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</si>
  <si>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</si>
  <si>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</si>
  <si>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</si>
  <si>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</si>
  <si>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</si>
  <si>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</si>
  <si>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</si>
  <si>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</si>
  <si>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</si>
  <si>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</si>
  <si>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</si>
  <si>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</si>
  <si>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</si>
  <si>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</si>
  <si>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</si>
  <si>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</si>
  <si>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</si>
  <si>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</si>
  <si>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</si>
  <si>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</si>
  <si>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</si>
  <si>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</si>
  <si>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</si>
  <si>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</si>
  <si>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</si>
  <si>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</si>
  <si>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</si>
  <si>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</si>
  <si>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</si>
  <si>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</si>
  <si>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</si>
  <si>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</si>
  <si>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</si>
  <si>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</si>
  <si>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</si>
  <si>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</si>
  <si>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</si>
  <si>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</si>
  <si>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</si>
  <si>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</si>
  <si>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</si>
  <si>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</si>
  <si>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</si>
  <si>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</si>
  <si>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</si>
  <si>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</si>
  <si>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</si>
  <si>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</si>
  <si>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</si>
  <si>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</si>
  <si>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</si>
  <si>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</si>
  <si>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</si>
  <si>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</si>
  <si>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</si>
  <si>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</si>
  <si>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</si>
  <si>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</si>
  <si>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</si>
  <si>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</si>
  <si>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</si>
  <si>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</si>
  <si>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</si>
  <si>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</si>
  <si>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</si>
  <si>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</si>
  <si>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</si>
  <si>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</si>
  <si>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</si>
  <si>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</si>
  <si>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</si>
  <si>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</si>
  <si>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</si>
  <si>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</si>
  <si>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</si>
  <si>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</si>
  <si>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</si>
  <si>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</si>
  <si>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</si>
  <si>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</si>
  <si>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</si>
  <si>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</si>
  <si>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</si>
  <si>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</si>
  <si>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</si>
  <si>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</si>
  <si>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</si>
  <si>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</si>
  <si>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</si>
  <si>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</si>
  <si>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</si>
  <si>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</si>
  <si>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</si>
  <si>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</si>
  <si>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</si>
  <si>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</si>
  <si>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</si>
  <si>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</si>
  <si>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</si>
  <si>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</si>
  <si>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</si>
  <si>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</si>
  <si>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</si>
  <si>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</si>
  <si>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</si>
  <si>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</si>
  <si>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</si>
  <si>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</si>
  <si>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</si>
  <si>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</si>
  <si>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</si>
  <si>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</si>
  <si>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</si>
  <si>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</si>
  <si>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</si>
  <si>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</si>
  <si>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</si>
  <si>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</si>
  <si>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</si>
  <si>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</si>
  <si>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</si>
  <si>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</si>
  <si>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</si>
  <si>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</si>
  <si>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</si>
  <si>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</si>
  <si>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</si>
  <si>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</si>
  <si>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</si>
  <si>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</si>
  <si>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</si>
  <si>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</si>
  <si>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</si>
  <si>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</si>
  <si>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</si>
  <si>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</si>
  <si>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</si>
  <si>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</si>
  <si>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</si>
  <si>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</si>
  <si>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</si>
  <si>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</si>
  <si>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</si>
  <si>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</si>
  <si>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</si>
  <si>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</si>
  <si>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</si>
  <si>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</si>
  <si>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</si>
  <si>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</si>
  <si>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</si>
  <si>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</si>
  <si>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</si>
  <si>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</si>
  <si>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</si>
  <si>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</si>
  <si>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</si>
  <si>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</si>
  <si>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</si>
  <si>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</si>
  <si>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</si>
  <si>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</si>
  <si>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</si>
  <si>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</si>
  <si>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</si>
  <si>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</si>
  <si>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</si>
  <si>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</si>
  <si>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</si>
  <si>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</si>
  <si>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</si>
  <si>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</si>
  <si>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</si>
  <si>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</si>
  <si>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</si>
  <si>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</si>
  <si>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</si>
  <si>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</si>
  <si>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</si>
  <si>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</si>
  <si>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</si>
  <si>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</si>
  <si>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</si>
  <si>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</si>
  <si>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</si>
  <si>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</si>
  <si>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</si>
  <si>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</si>
  <si>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</si>
  <si>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</si>
  <si>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</si>
  <si>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</si>
  <si>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</si>
  <si>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</si>
  <si>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</si>
  <si>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</si>
  <si>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</si>
  <si>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</si>
  <si>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</si>
  <si>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</si>
  <si>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</si>
  <si>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</si>
  <si>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</si>
  <si>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</si>
  <si>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</si>
  <si>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</si>
  <si>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</si>
  <si>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</si>
  <si>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</si>
  <si>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</si>
  <si>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</si>
  <si>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</si>
  <si>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</si>
  <si>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</si>
  <si>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</si>
  <si>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</si>
  <si>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</si>
  <si>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</si>
  <si>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</si>
  <si>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</si>
  <si>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</si>
  <si>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</si>
  <si>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</si>
  <si>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</si>
  <si>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</si>
  <si>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</si>
  <si>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</si>
  <si>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</si>
  <si>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</si>
  <si>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</si>
  <si>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</si>
  <si>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</si>
  <si>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</si>
  <si>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</si>
  <si>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</si>
  <si>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</si>
  <si>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</si>
  <si>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</si>
  <si>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</si>
  <si>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</si>
  <si>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</si>
  <si>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</si>
  <si>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</si>
  <si>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</si>
  <si>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</si>
  <si>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</si>
  <si>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</si>
  <si>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</si>
  <si>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</si>
  <si>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</si>
  <si>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</si>
  <si>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</si>
  <si>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</si>
  <si>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</si>
  <si>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</si>
  <si>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</si>
  <si>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</si>
  <si>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</si>
  <si>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</si>
  <si>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</si>
  <si>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</si>
  <si>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</si>
  <si>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</si>
  <si>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</si>
  <si>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</si>
  <si>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</si>
  <si>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</si>
  <si>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</si>
  <si>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</si>
  <si>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</si>
  <si>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</si>
  <si>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</si>
  <si>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</si>
  <si>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</si>
  <si>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</si>
  <si>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</si>
  <si>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</si>
  <si>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</si>
  <si>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</si>
  <si>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</si>
  <si>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</si>
  <si>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</si>
  <si>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</si>
  <si>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</si>
  <si>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</si>
  <si>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</si>
  <si>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</si>
  <si>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</si>
  <si>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</si>
  <si>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</si>
  <si>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</si>
  <si>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</si>
  <si>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</si>
  <si>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</si>
  <si>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</si>
  <si>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</si>
  <si>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</si>
  <si>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</si>
  <si>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</si>
  <si>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</si>
  <si>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</si>
  <si>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</si>
  <si>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</si>
  <si>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</si>
  <si>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</si>
  <si>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</si>
  <si>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</si>
  <si>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</si>
  <si>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</si>
  <si>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</si>
  <si>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</si>
  <si>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</si>
  <si>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</si>
  <si>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</si>
  <si>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</si>
  <si>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</si>
  <si>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</si>
  <si>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</si>
  <si>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</si>
  <si>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</si>
  <si>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</si>
  <si>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</si>
  <si>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</si>
  <si>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</si>
  <si>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</si>
  <si>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</si>
  <si>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</si>
  <si>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</si>
  <si>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</si>
  <si>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</si>
  <si>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</si>
  <si>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</si>
  <si>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</si>
  <si>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</si>
  <si>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</si>
  <si>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</si>
  <si>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</si>
  <si>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</si>
  <si>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</si>
  <si>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</si>
  <si>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</si>
  <si>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</si>
  <si>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</si>
  <si>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</si>
  <si>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</si>
  <si>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</si>
  <si>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</si>
  <si>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</si>
  <si>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</si>
  <si>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</si>
  <si>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</si>
  <si>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</si>
  <si>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</si>
  <si>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</si>
  <si>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</si>
  <si>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</si>
  <si>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</si>
  <si>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</si>
  <si>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</si>
  <si>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</si>
  <si>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</si>
  <si>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</si>
  <si>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</si>
  <si>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</si>
  <si>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</si>
  <si>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</si>
  <si>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</si>
  <si>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</si>
  <si>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</si>
  <si>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</si>
  <si>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</si>
  <si>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</si>
  <si>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</si>
  <si>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</si>
  <si>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</si>
  <si>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</si>
  <si>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</si>
  <si>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</si>
  <si>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</si>
  <si>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</si>
  <si>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</si>
  <si>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</si>
  <si>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</si>
  <si>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</si>
  <si>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</si>
  <si>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</si>
  <si>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</si>
  <si>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</si>
  <si>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</si>
  <si>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</si>
  <si>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</si>
  <si>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</si>
  <si>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</si>
  <si>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</si>
  <si>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</si>
  <si>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</si>
  <si>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</si>
  <si>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</si>
  <si>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</si>
  <si>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</si>
  <si>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</si>
  <si>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</si>
  <si>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</si>
  <si>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</si>
  <si>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</si>
  <si>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</si>
  <si>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</si>
  <si>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</si>
  <si>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</si>
  <si>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</si>
  <si>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</si>
  <si>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</si>
  <si>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</si>
  <si>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</si>
  <si>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</si>
  <si>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</si>
  <si>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</si>
  <si>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</si>
  <si>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</si>
  <si>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</si>
  <si>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</si>
  <si>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</si>
  <si>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</si>
  <si>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</si>
  <si>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</si>
  <si>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</si>
  <si>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</si>
  <si>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</si>
  <si>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</si>
  <si>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</si>
  <si>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</si>
  <si>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</si>
  <si>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</si>
  <si>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</si>
  <si>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</si>
  <si>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</si>
  <si>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</si>
  <si>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</si>
  <si>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</si>
  <si>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</si>
  <si>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</si>
  <si>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</si>
  <si>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</si>
  <si>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</si>
  <si>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</si>
  <si>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</si>
  <si>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</si>
  <si>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</si>
  <si>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</si>
  <si>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</si>
  <si>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</si>
  <si>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</si>
  <si>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</si>
  <si>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</si>
  <si>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</si>
  <si>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</si>
  <si>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</si>
  <si>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</si>
  <si>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</si>
  <si>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</si>
  <si>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</si>
  <si>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</si>
  <si>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</si>
  <si>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</si>
  <si>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</si>
  <si>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</si>
  <si>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</si>
  <si>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</si>
  <si>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</si>
  <si>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</si>
  <si>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</si>
  <si>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</si>
  <si>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</si>
  <si>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</si>
  <si>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</si>
  <si>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</si>
  <si>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</si>
  <si>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</si>
  <si>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</si>
  <si>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</si>
  <si>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</si>
  <si>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</si>
  <si>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</si>
  <si>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</si>
  <si>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</si>
  <si>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</si>
  <si>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</si>
  <si>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</si>
  <si>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</si>
  <si>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</si>
  <si>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</si>
  <si>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</si>
  <si>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</si>
  <si>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</si>
  <si>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</si>
  <si>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</si>
  <si>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</si>
  <si>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</si>
  <si>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</si>
  <si>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</si>
  <si>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</si>
  <si>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</si>
  <si>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</si>
  <si>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</si>
  <si>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</si>
  <si>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</si>
  <si>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</si>
  <si>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</si>
  <si>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</si>
  <si>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</si>
  <si>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</si>
  <si>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</si>
  <si>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</si>
  <si>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</si>
  <si>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</si>
  <si>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</si>
  <si>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</si>
  <si>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</si>
  <si>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</si>
  <si>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</si>
  <si>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</si>
  <si>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</si>
  <si>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</si>
  <si>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</si>
  <si>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</si>
  <si>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</si>
  <si>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</si>
  <si>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</si>
  <si>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</si>
  <si>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</si>
  <si>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</si>
  <si>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</si>
  <si>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</si>
  <si>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</si>
  <si>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</si>
  <si>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</si>
  <si>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</si>
  <si>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</si>
  <si>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</si>
  <si>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</si>
  <si>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</si>
  <si>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</si>
  <si>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</si>
  <si>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</si>
  <si>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</si>
  <si>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</si>
  <si>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</si>
  <si>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</si>
  <si>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</si>
  <si>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</si>
  <si>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</si>
  <si>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</si>
  <si>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</si>
  <si>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</si>
  <si>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</si>
  <si>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</si>
  <si>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</si>
  <si>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</si>
  <si>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</si>
  <si>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</si>
  <si>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</si>
  <si>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</si>
  <si>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</si>
  <si>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</si>
  <si>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</si>
  <si>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</si>
  <si>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</si>
  <si>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</si>
  <si>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</si>
  <si>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</si>
  <si>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</si>
  <si>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</si>
  <si>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</si>
  <si>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</si>
  <si>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</si>
  <si>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</si>
  <si>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</si>
  <si>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</si>
  <si>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</si>
  <si>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</si>
  <si>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</si>
  <si>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</si>
  <si>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</si>
  <si>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</si>
  <si>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</si>
  <si>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</si>
  <si>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</si>
  <si>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</si>
  <si>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</si>
  <si>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</si>
  <si>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</si>
  <si>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</si>
  <si>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</si>
  <si>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</si>
  <si>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</si>
  <si>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</si>
  <si>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</si>
  <si>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</si>
  <si>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</si>
  <si>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</si>
  <si>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</si>
  <si>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</si>
  <si>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</si>
  <si>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</si>
  <si>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</si>
  <si>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</si>
  <si>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</si>
  <si>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</si>
  <si>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</si>
  <si>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</si>
  <si>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</si>
  <si>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</si>
  <si>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</si>
  <si>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</si>
  <si>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</si>
  <si>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</si>
  <si>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</si>
  <si>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</si>
  <si>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</si>
  <si>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</si>
  <si>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</si>
  <si>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</si>
  <si>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</si>
  <si>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</si>
  <si>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</si>
  <si>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</si>
  <si>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</si>
  <si>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</si>
  <si>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</si>
  <si>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</si>
  <si>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</si>
  <si>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</si>
  <si>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</si>
  <si>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</si>
  <si>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</si>
  <si>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</si>
  <si>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</si>
  <si>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</si>
  <si>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</si>
  <si>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</si>
  <si>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</si>
  <si>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</si>
  <si>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</si>
  <si>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</si>
  <si>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</si>
  <si>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</si>
  <si>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</si>
  <si>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</si>
  <si>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</si>
  <si>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</si>
  <si>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</si>
  <si>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</si>
  <si>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</si>
  <si>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</si>
  <si>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</si>
  <si>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</si>
  <si>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</si>
  <si>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</si>
  <si>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</si>
  <si>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</si>
  <si>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</si>
  <si>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</si>
  <si>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</si>
  <si>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</si>
  <si>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</si>
  <si>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</si>
  <si>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</si>
  <si>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</si>
  <si>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</si>
  <si>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</si>
  <si>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</si>
  <si>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</si>
  <si>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</si>
  <si>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</si>
  <si>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</si>
  <si>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</si>
  <si>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</si>
  <si>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</si>
  <si>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</si>
  <si>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</si>
  <si>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</si>
  <si>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</si>
  <si>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</si>
  <si>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</si>
  <si>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</si>
  <si>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</si>
  <si>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</si>
  <si>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</si>
  <si>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</si>
  <si>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</si>
  <si>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</si>
  <si>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</si>
  <si>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</si>
  <si>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</si>
  <si>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</si>
  <si>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</si>
  <si>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</si>
  <si>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</si>
  <si>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</si>
  <si>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</si>
  <si>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</si>
  <si>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</si>
  <si>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</si>
  <si>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</si>
  <si>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</si>
  <si>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</si>
  <si>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</si>
  <si>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</si>
  <si>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</si>
  <si>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</si>
  <si>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</si>
  <si>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</si>
  <si>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</si>
  <si>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</si>
  <si>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</si>
  <si>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</si>
  <si>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</si>
  <si>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</si>
  <si>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</si>
  <si>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</si>
  <si>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</si>
  <si>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</si>
  <si>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</si>
  <si>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</si>
  <si>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</si>
  <si>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</si>
  <si>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</si>
  <si>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</si>
  <si>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</si>
  <si>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</si>
  <si>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</si>
  <si>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</si>
  <si>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</si>
  <si>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</si>
  <si>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</si>
  <si>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</si>
  <si>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</si>
  <si>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</si>
  <si>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</si>
  <si>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</si>
  <si>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</si>
  <si>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</si>
  <si>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</si>
  <si>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</si>
  <si>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</si>
  <si>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</si>
  <si>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</si>
  <si>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</si>
  <si>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</si>
  <si>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</si>
  <si>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</si>
  <si>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</si>
  <si>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</si>
  <si>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</si>
  <si>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</si>
  <si>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</si>
  <si>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</si>
  <si>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</si>
  <si>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</si>
  <si>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</si>
  <si>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</si>
  <si>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</si>
  <si>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</si>
  <si>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</si>
  <si>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</si>
  <si>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</si>
  <si>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</si>
  <si>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</si>
  <si>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</si>
  <si>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</si>
  <si>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</si>
  <si>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</si>
  <si>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</si>
  <si>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</si>
  <si>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</si>
  <si>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</si>
  <si>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</si>
  <si>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</si>
  <si>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</si>
  <si>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</si>
  <si>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</si>
  <si>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</si>
  <si>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</si>
  <si>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</si>
  <si>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</si>
  <si>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</si>
  <si>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</si>
  <si>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</si>
  <si>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</si>
  <si>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</si>
  <si>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</si>
  <si>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</si>
  <si>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</si>
  <si>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</si>
  <si>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</si>
  <si>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</si>
  <si>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</si>
  <si>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</si>
  <si>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</si>
  <si>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</si>
  <si>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</si>
  <si>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</si>
  <si>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</si>
  <si>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</si>
  <si>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</si>
  <si>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</si>
  <si>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</si>
  <si>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</si>
  <si>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</si>
  <si>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</si>
  <si>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</si>
  <si>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</si>
  <si>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</si>
  <si>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</si>
  <si>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</si>
  <si>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</si>
  <si>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</si>
  <si>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</si>
  <si>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</si>
  <si>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</si>
  <si>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</si>
  <si>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</si>
  <si>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</si>
  <si>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</si>
  <si>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</si>
  <si>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</si>
  <si>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</si>
  <si>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</si>
  <si>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</si>
  <si>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</si>
  <si>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</si>
  <si>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</si>
  <si>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</si>
  <si>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</si>
  <si>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</si>
  <si>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</si>
  <si>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</si>
  <si>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</si>
  <si>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</si>
  <si>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</si>
  <si>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</si>
  <si>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</si>
  <si>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</si>
  <si>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</si>
  <si>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</si>
  <si>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</si>
  <si>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</si>
  <si>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</si>
  <si>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</si>
  <si>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</si>
  <si>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</si>
  <si>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</si>
  <si>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</si>
  <si>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</si>
  <si>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</si>
  <si>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</si>
  <si>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</si>
  <si>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</si>
  <si>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</si>
  <si>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</si>
  <si>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</si>
  <si>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</si>
  <si>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</si>
  <si>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</si>
  <si>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</si>
  <si>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</si>
  <si>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</si>
  <si>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</si>
  <si>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</si>
  <si>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</si>
  <si>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</si>
  <si>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</si>
  <si>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</si>
  <si>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</si>
  <si>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</si>
  <si>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</si>
  <si>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</si>
  <si>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</si>
  <si>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</si>
  <si>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</si>
  <si>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</si>
  <si>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</si>
  <si>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</si>
  <si>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</si>
  <si>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</si>
  <si>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</si>
  <si>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</si>
  <si>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</si>
  <si>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</si>
  <si>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</si>
  <si>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</si>
  <si>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</si>
  <si>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</si>
  <si>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</si>
  <si>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</si>
  <si>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</si>
  <si>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</si>
  <si>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</si>
  <si>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</si>
  <si>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</si>
  <si>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</si>
  <si>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</si>
  <si>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</si>
  <si>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</si>
  <si>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</si>
  <si>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</si>
  <si>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</si>
  <si>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</si>
  <si>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</si>
  <si>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</si>
  <si>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</si>
  <si>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</si>
  <si>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</si>
  <si>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</si>
  <si>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</si>
  <si>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</si>
  <si>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</si>
  <si>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</si>
  <si>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</si>
  <si>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</si>
  <si>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</si>
  <si>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</si>
  <si>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</si>
  <si>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</si>
  <si>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</si>
  <si>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</si>
  <si>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</si>
  <si>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</si>
  <si>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</si>
  <si>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</si>
  <si>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</si>
  <si>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</si>
  <si>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</si>
  <si>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</si>
  <si>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</si>
  <si>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</si>
  <si>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</si>
  <si>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</si>
  <si>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</si>
  <si>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</si>
  <si>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</si>
  <si>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</si>
  <si>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</si>
  <si>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</si>
  <si>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</si>
  <si>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</si>
  <si>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</si>
  <si>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</si>
  <si>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</si>
  <si>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</si>
  <si>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</si>
  <si>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</si>
  <si>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</si>
  <si>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</si>
  <si>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</si>
  <si>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</si>
  <si>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</si>
  <si>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</si>
  <si>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</si>
  <si>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</si>
  <si>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</si>
  <si>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</si>
  <si>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</si>
  <si>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</si>
  <si>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</si>
  <si>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</si>
  <si>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</si>
  <si>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</si>
  <si>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</si>
  <si>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</si>
  <si>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</si>
  <si>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</si>
  <si>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</si>
  <si>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</si>
  <si>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</si>
  <si>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</si>
  <si>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</si>
  <si>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</si>
  <si>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</si>
  <si>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</si>
  <si>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</si>
  <si>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</si>
  <si>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</si>
  <si>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</si>
  <si>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</si>
  <si>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</si>
  <si>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</si>
  <si>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</si>
  <si>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</si>
  <si>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</si>
  <si>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</si>
  <si>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</si>
  <si>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</si>
  <si>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</si>
  <si>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</si>
  <si>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</si>
  <si>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</si>
  <si>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</si>
  <si>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</si>
  <si>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</si>
  <si>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</si>
  <si>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</si>
  <si>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</si>
  <si>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</si>
  <si>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</si>
  <si>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</si>
  <si>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</si>
  <si>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</si>
  <si>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</si>
  <si>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</si>
  <si>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</si>
  <si>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</si>
  <si>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</si>
  <si>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</si>
  <si>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</si>
  <si>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</si>
  <si>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</si>
  <si>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</si>
  <si>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</si>
  <si>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</si>
  <si>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</si>
  <si>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</si>
  <si>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</si>
  <si>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</si>
  <si>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</si>
  <si>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</si>
  <si>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</si>
  <si>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</si>
  <si>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</si>
  <si>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</si>
  <si>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</si>
  <si>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</si>
  <si>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</si>
  <si>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</si>
  <si>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</si>
  <si>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</si>
  <si>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</si>
  <si>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</si>
  <si>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</si>
  <si>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</si>
  <si>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</si>
  <si>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</si>
  <si>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</si>
  <si>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</si>
  <si>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</si>
  <si>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</si>
  <si>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</si>
  <si>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</si>
  <si>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</si>
  <si>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</si>
  <si>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</si>
  <si>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</si>
  <si>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</si>
  <si>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</si>
  <si>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</si>
  <si>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</si>
  <si>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</si>
  <si>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</si>
  <si>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</si>
  <si>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</si>
  <si>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</si>
  <si>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</si>
  <si>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</si>
  <si>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</si>
  <si>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</si>
  <si>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</si>
  <si>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</si>
  <si>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</si>
  <si>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</si>
  <si>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</si>
  <si>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</si>
  <si>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</si>
  <si>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</si>
  <si>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</si>
  <si>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</si>
  <si>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</si>
  <si>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</si>
  <si>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</si>
  <si>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</si>
  <si>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</si>
  <si>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</si>
  <si>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</si>
  <si>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</si>
  <si>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</si>
  <si>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</si>
  <si>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</si>
  <si>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</si>
  <si>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</si>
  <si>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</si>
  <si>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</si>
  <si>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</si>
  <si>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</si>
  <si>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</si>
  <si>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</si>
  <si>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</si>
  <si>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</si>
  <si>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</si>
  <si>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</si>
  <si>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</si>
  <si>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</si>
  <si>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</si>
  <si>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</si>
  <si>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</si>
  <si>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</si>
  <si>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</si>
  <si>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</si>
  <si>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</si>
  <si>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</si>
  <si>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</si>
  <si>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</si>
  <si>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</si>
  <si>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</si>
  <si>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</si>
  <si>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</si>
  <si>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</si>
  <si>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</si>
  <si>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</si>
  <si>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</si>
  <si>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</si>
  <si>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</si>
  <si>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</si>
  <si>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</si>
  <si>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</si>
  <si>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</si>
  <si>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</si>
  <si>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</si>
  <si>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</si>
  <si>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</si>
  <si>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</si>
  <si>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</si>
  <si>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</si>
  <si>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</si>
  <si>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</si>
  <si>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</si>
  <si>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</si>
  <si>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</si>
  <si>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</si>
  <si>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</si>
  <si>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</si>
  <si>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</si>
  <si>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</si>
  <si>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</si>
  <si>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</si>
  <si>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</si>
  <si>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</si>
  <si>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</si>
  <si>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</si>
  <si>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</si>
  <si>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</si>
  <si>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</si>
  <si>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</si>
  <si>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</si>
  <si>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</si>
  <si>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</si>
  <si>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</si>
  <si>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</si>
  <si>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</si>
  <si>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</si>
  <si>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</si>
  <si>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</si>
  <si>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</si>
  <si>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</si>
  <si>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</si>
  <si>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</si>
  <si>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</si>
  <si>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</si>
  <si>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</si>
  <si>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</si>
  <si>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</si>
  <si>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</si>
  <si>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</si>
  <si>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</si>
  <si>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</si>
  <si>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</si>
  <si>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</si>
  <si>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</si>
  <si>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</si>
  <si>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</si>
  <si>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</si>
  <si>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</si>
  <si>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</si>
  <si>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</si>
  <si>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</si>
  <si>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</si>
  <si>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</si>
  <si>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</si>
  <si>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</si>
  <si>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</si>
  <si>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</si>
  <si>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</si>
  <si>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</si>
  <si>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</si>
  <si>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</si>
  <si>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</si>
  <si>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</si>
  <si>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</si>
  <si>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</si>
  <si>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</si>
  <si>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</si>
  <si>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</si>
  <si>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</si>
  <si>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</si>
  <si>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</si>
  <si>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</si>
  <si>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</si>
  <si>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</si>
  <si>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</si>
  <si>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</si>
  <si>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</si>
  <si>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</si>
  <si>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</si>
  <si>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</si>
  <si>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</si>
  <si>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</si>
  <si>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</si>
  <si>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</si>
  <si>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</si>
  <si>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</si>
  <si>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</si>
  <si>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</si>
  <si>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</si>
  <si>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</si>
  <si>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</si>
  <si>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</si>
  <si>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</si>
  <si>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</si>
  <si>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</si>
  <si>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</si>
  <si>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</si>
  <si>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</si>
  <si>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</si>
  <si>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</si>
  <si>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</si>
  <si>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</si>
  <si>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</si>
  <si>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</si>
  <si>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</si>
  <si>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</si>
  <si>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</si>
  <si>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</si>
  <si>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</si>
  <si>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</si>
  <si>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</si>
  <si>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</si>
  <si>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</si>
  <si>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</si>
  <si>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</si>
  <si>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</si>
  <si>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</si>
  <si>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</si>
  <si>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</si>
  <si>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</si>
  <si>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</si>
  <si>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</si>
  <si>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</si>
  <si>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</si>
  <si>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</si>
  <si>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</si>
  <si>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</si>
  <si>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</si>
  <si>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</si>
  <si>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</si>
  <si>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</si>
  <si>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</si>
  <si>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</si>
  <si>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</si>
  <si>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</si>
  <si>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</si>
  <si>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</si>
  <si>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</si>
  <si>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</si>
  <si>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</si>
  <si>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</si>
  <si>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</si>
  <si>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</si>
  <si>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</si>
  <si>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</si>
  <si>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</si>
  <si>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</si>
  <si>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</si>
  <si>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</si>
  <si>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</si>
  <si>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</si>
  <si>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</si>
  <si>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</si>
  <si>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</si>
  <si>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</si>
  <si>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</si>
  <si>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</si>
  <si>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</si>
  <si>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</si>
  <si>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</si>
  <si>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</si>
  <si>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</si>
  <si>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</si>
  <si>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</si>
  <si>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</si>
  <si>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</si>
  <si>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</si>
  <si>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</si>
  <si>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</si>
  <si>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</si>
  <si>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</si>
  <si>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</si>
  <si>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</si>
  <si>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</si>
  <si>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</si>
  <si>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</si>
  <si>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</si>
  <si>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</si>
  <si>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</si>
  <si>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</si>
  <si>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</si>
  <si>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</si>
  <si>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</si>
  <si>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</si>
  <si>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</si>
  <si>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</si>
  <si>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</si>
  <si>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</si>
  <si>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</si>
  <si>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</si>
  <si>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</si>
  <si>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</si>
  <si>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</si>
  <si>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</si>
  <si>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</si>
  <si>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</si>
  <si>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</si>
  <si>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</si>
  <si>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</si>
  <si>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</si>
  <si>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</si>
  <si>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</si>
  <si>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</si>
  <si>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</si>
  <si>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</si>
  <si>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</si>
  <si>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</si>
  <si>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</si>
  <si>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</si>
  <si>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</si>
  <si>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</si>
  <si>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</si>
  <si>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</si>
  <si>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</si>
  <si>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</si>
  <si>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</si>
  <si>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</si>
  <si>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</si>
  <si>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</si>
  <si>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</si>
  <si>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</si>
  <si>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</si>
  <si>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</si>
  <si>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</si>
  <si>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</si>
  <si>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</si>
  <si>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</si>
  <si>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</si>
  <si>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</si>
  <si>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</si>
  <si>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</si>
  <si>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</si>
  <si>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</si>
  <si>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</si>
  <si>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</si>
  <si>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</si>
  <si>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</si>
  <si>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</si>
  <si>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</si>
  <si>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</si>
  <si>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</si>
  <si>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</si>
  <si>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</si>
  <si>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</si>
  <si>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</si>
  <si>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</si>
  <si>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</si>
  <si>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</si>
  <si>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</si>
  <si>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</si>
  <si>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</si>
  <si>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</si>
  <si>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</si>
  <si>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</si>
  <si>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</si>
  <si>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</si>
  <si>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</si>
  <si>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</si>
  <si>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</si>
  <si>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</si>
  <si>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</si>
  <si>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</si>
  <si>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</si>
  <si>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</si>
  <si>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</si>
  <si>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</si>
  <si>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</si>
  <si>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</si>
  <si>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</si>
  <si>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</si>
  <si>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</si>
  <si>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</si>
  <si>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</si>
  <si>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</si>
  <si>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</si>
  <si>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</si>
  <si>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</si>
  <si>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</si>
  <si>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</si>
  <si>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</si>
  <si>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</si>
  <si>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</si>
  <si>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</si>
  <si>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</si>
  <si>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</si>
  <si>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</si>
  <si>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</si>
  <si>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</si>
  <si>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</si>
  <si>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</si>
  <si>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</si>
  <si>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</si>
  <si>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</si>
  <si>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</si>
  <si>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</si>
  <si>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</si>
  <si>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</si>
  <si>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</si>
  <si>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</si>
  <si>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</si>
  <si>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</si>
  <si>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</si>
  <si>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</si>
  <si>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</si>
  <si>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</si>
  <si>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</si>
  <si>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</si>
  <si>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</si>
  <si>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</si>
  <si>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</si>
  <si>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</si>
  <si>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</si>
  <si>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</si>
  <si>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</si>
  <si>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</si>
  <si>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</si>
  <si>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</si>
  <si>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</si>
  <si>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</si>
  <si>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</si>
  <si>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</si>
  <si>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</si>
  <si>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</si>
  <si>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</si>
  <si>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</si>
  <si>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</si>
  <si>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</si>
  <si>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</si>
  <si>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</si>
  <si>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</si>
  <si>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</si>
  <si>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</si>
  <si>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</si>
  <si>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</si>
  <si>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</si>
  <si>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</si>
  <si>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</si>
  <si>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</si>
  <si>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</si>
  <si>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</si>
  <si>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</si>
  <si>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</si>
  <si>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</si>
  <si>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</si>
  <si>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</si>
  <si>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</si>
  <si>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</si>
  <si>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</si>
  <si>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</si>
  <si>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</si>
  <si>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</si>
  <si>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</si>
  <si>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</si>
  <si>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</si>
  <si>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</si>
  <si>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</si>
  <si>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</si>
  <si>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</si>
  <si>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</si>
  <si>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</si>
  <si>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</si>
  <si>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</si>
  <si>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</si>
  <si>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</si>
  <si>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</si>
  <si>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</si>
  <si>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</si>
  <si>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</si>
  <si>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</si>
  <si>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</si>
  <si>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</si>
  <si>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</si>
  <si>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</si>
  <si>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</si>
  <si>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</si>
  <si>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</si>
  <si>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</si>
  <si>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</si>
  <si>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</si>
  <si>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</si>
  <si>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</si>
  <si>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</si>
  <si>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</si>
  <si>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</si>
  <si>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</si>
  <si>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</si>
  <si>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</si>
  <si>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</si>
  <si>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</si>
  <si>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</si>
  <si>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</si>
  <si>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</si>
  <si>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</si>
  <si>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</si>
  <si>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</si>
  <si>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</si>
  <si>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</si>
  <si>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</si>
  <si>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</si>
  <si>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</si>
  <si>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</si>
  <si>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</si>
  <si>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</si>
  <si>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</si>
  <si>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</si>
  <si>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</si>
  <si>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</si>
  <si>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</si>
  <si>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</si>
  <si>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</si>
  <si>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</si>
  <si>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</si>
  <si>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</si>
  <si>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</si>
  <si>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</si>
  <si>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</si>
  <si>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</si>
  <si>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</si>
  <si>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</si>
  <si>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</si>
  <si>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</si>
  <si>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</si>
  <si>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</si>
  <si>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</si>
  <si>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</si>
  <si>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</si>
  <si>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</si>
  <si>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</si>
  <si>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</si>
  <si>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</si>
  <si>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</si>
  <si>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</si>
  <si>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</si>
  <si>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</si>
  <si>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</si>
  <si>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</si>
  <si>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</si>
  <si>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</si>
  <si>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</si>
  <si>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</si>
  <si>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</si>
  <si>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</si>
  <si>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</si>
  <si>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</si>
  <si>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</si>
  <si>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</si>
  <si>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</si>
  <si>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</si>
  <si>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</si>
  <si>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</si>
  <si>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</si>
  <si>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</si>
  <si>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</si>
  <si>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</si>
  <si>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</si>
  <si>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</si>
  <si>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</si>
  <si>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</si>
  <si>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</si>
  <si>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</si>
  <si>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</si>
  <si>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</si>
  <si>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</si>
  <si>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</si>
  <si>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</si>
  <si>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</si>
  <si>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</si>
  <si>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</si>
  <si>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</si>
  <si>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</si>
  <si>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</si>
  <si>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</si>
  <si>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</si>
  <si>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</si>
  <si>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</si>
  <si>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</si>
  <si>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</si>
  <si>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</si>
  <si>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</si>
  <si>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</si>
  <si>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</si>
  <si>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</si>
  <si>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</si>
  <si>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</si>
  <si>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</si>
  <si>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</si>
  <si>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</si>
  <si>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</si>
  <si>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</si>
  <si>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</si>
  <si>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</si>
  <si>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</si>
  <si>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</si>
  <si>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</si>
  <si>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</si>
  <si>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</si>
  <si>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</si>
  <si>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</si>
  <si>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</si>
  <si>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</si>
  <si>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</si>
  <si>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</si>
  <si>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</si>
  <si>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</si>
  <si>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</si>
  <si>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</si>
  <si>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</si>
  <si>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</si>
  <si>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</si>
  <si>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</si>
  <si>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</si>
  <si>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</si>
  <si>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</si>
  <si>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</si>
  <si>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</si>
  <si>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</si>
  <si>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</si>
  <si>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</si>
  <si>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</si>
  <si>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</si>
  <si>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</si>
  <si>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</si>
  <si>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</si>
  <si>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</si>
  <si>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</si>
  <si>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</si>
  <si>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</si>
  <si>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</si>
  <si>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</si>
  <si>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</si>
  <si>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</si>
  <si>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</si>
  <si>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</si>
  <si>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</si>
  <si>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</si>
  <si>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</si>
  <si>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</si>
  <si>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</si>
  <si>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</si>
  <si>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</si>
  <si>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</si>
  <si>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</si>
  <si>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</si>
  <si>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</si>
  <si>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</si>
  <si>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</si>
  <si>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</si>
  <si>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</si>
  <si>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</si>
  <si>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</si>
  <si>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</si>
  <si>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</si>
  <si>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</si>
  <si>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</si>
  <si>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</si>
  <si>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</si>
  <si>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</si>
  <si>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</si>
  <si>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</si>
  <si>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</si>
  <si>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</si>
  <si>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</si>
  <si>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</si>
  <si>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</si>
  <si>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</si>
  <si>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</si>
  <si>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</si>
  <si>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</si>
  <si>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</si>
  <si>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</si>
  <si>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</si>
  <si>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</si>
  <si>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</si>
  <si>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</si>
  <si>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</si>
  <si>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</si>
  <si>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</si>
  <si>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</si>
  <si>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</si>
  <si>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</si>
  <si>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</si>
  <si>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</si>
  <si>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</si>
  <si>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</si>
  <si>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</si>
  <si>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</si>
  <si>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</si>
  <si>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</si>
  <si>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</si>
  <si>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</si>
  <si>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</si>
  <si>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</si>
  <si>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</si>
  <si>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</si>
  <si>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</si>
  <si>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</si>
  <si>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</si>
  <si>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</si>
  <si>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</si>
  <si>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</si>
  <si>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</si>
  <si>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</si>
  <si>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</si>
  <si>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</si>
  <si>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</si>
  <si>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</si>
  <si>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</si>
  <si>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</si>
  <si>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</si>
  <si>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</si>
  <si>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</si>
  <si>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</si>
  <si>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</si>
  <si>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</si>
  <si>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</si>
  <si>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</si>
  <si>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</si>
  <si>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</si>
  <si>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</si>
  <si>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</si>
  <si>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</si>
  <si>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</si>
  <si>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</si>
  <si>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</si>
  <si>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</si>
  <si>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</si>
  <si>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</si>
  <si>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</si>
  <si>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</si>
  <si>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</si>
  <si>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</si>
  <si>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</si>
  <si>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</si>
  <si>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</si>
  <si>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</si>
  <si>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</si>
  <si>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</si>
  <si>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</si>
  <si>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</si>
  <si>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</si>
  <si>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</si>
  <si>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</si>
  <si>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</si>
  <si>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</si>
  <si>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</si>
  <si>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</si>
  <si>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</si>
  <si>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</si>
  <si>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</si>
  <si>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</si>
  <si>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</si>
  <si>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</si>
  <si>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</si>
  <si>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</si>
  <si>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</si>
  <si>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</si>
  <si>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</si>
  <si>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</si>
  <si>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</si>
  <si>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</si>
  <si>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</si>
  <si>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</si>
  <si>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</si>
  <si>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</si>
  <si>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</si>
  <si>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</si>
  <si>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</si>
  <si>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</si>
  <si>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</si>
  <si>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</si>
  <si>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</si>
  <si>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</si>
  <si>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</si>
  <si>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</si>
  <si>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</si>
  <si>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</si>
  <si>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</si>
  <si>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</si>
  <si>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</si>
  <si>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</si>
  <si>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</si>
  <si>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</si>
  <si>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</si>
  <si>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</si>
  <si>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</si>
  <si>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</si>
  <si>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</si>
  <si>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</si>
  <si>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</si>
  <si>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</si>
  <si>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</si>
  <si>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</si>
  <si>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</si>
  <si>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</si>
  <si>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</si>
  <si>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</si>
  <si>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</si>
  <si>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</si>
  <si>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</si>
  <si>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</si>
  <si>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</si>
  <si>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</si>
  <si>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</si>
  <si>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</si>
  <si>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</si>
  <si>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</si>
  <si>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</si>
  <si>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</si>
  <si>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</si>
  <si>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</si>
  <si>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</si>
  <si>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</si>
  <si>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</si>
  <si>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</si>
  <si>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</si>
  <si>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</si>
  <si>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</si>
  <si>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</si>
  <si>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</si>
  <si>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</si>
  <si>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</si>
  <si>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</si>
  <si>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</si>
  <si>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</si>
  <si>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</si>
  <si>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</si>
  <si>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</si>
  <si>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</si>
  <si>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</si>
  <si>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</si>
  <si>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</si>
  <si>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</si>
  <si>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</si>
  <si>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</si>
  <si>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</si>
  <si>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</si>
  <si>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</si>
  <si>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</si>
  <si>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</si>
  <si>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</si>
  <si>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</si>
  <si>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</si>
  <si>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</si>
  <si>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</si>
  <si>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</si>
  <si>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</si>
  <si>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</si>
  <si>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</si>
  <si>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</si>
  <si>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</si>
  <si>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</si>
  <si>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</si>
  <si>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</si>
  <si>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</si>
  <si>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</si>
  <si>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</si>
  <si>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</si>
  <si>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</si>
  <si>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</si>
  <si>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</si>
  <si>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</si>
  <si>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</si>
  <si>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</si>
  <si>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</si>
  <si>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</si>
  <si>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</si>
  <si>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</si>
  <si>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</si>
  <si>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</si>
  <si>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</si>
  <si>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</si>
  <si>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</si>
  <si>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</si>
  <si>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</si>
  <si>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</si>
  <si>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</si>
  <si>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</si>
  <si>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</si>
  <si>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</si>
  <si>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</si>
  <si>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</si>
  <si>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</si>
  <si>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</si>
  <si>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</si>
  <si>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</si>
  <si>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</si>
  <si>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</si>
  <si>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</si>
  <si>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</si>
  <si>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</si>
  <si>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</si>
  <si>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</si>
  <si>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</si>
  <si>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</si>
  <si>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</si>
  <si>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</si>
  <si>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</si>
  <si>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</si>
  <si>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</si>
  <si>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</si>
  <si>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</si>
  <si>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</si>
  <si>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</si>
  <si>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</si>
  <si>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</si>
  <si>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</si>
  <si>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</si>
  <si>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</si>
  <si>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</si>
  <si>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</si>
  <si>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</si>
  <si>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</si>
  <si>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</si>
  <si>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</si>
  <si>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</si>
  <si>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</si>
  <si>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</si>
  <si>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</si>
  <si>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</si>
  <si>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</si>
  <si>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</si>
  <si>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</si>
  <si>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</si>
  <si>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</si>
  <si>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</si>
  <si>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</si>
  <si>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</si>
  <si>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</si>
  <si>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</si>
  <si>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</si>
  <si>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</si>
  <si>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</si>
  <si>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</si>
  <si>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</si>
  <si>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</si>
  <si>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</si>
  <si>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</si>
  <si>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</si>
  <si>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</si>
  <si>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</si>
  <si>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</si>
  <si>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</si>
  <si>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</si>
  <si>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</si>
  <si>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</si>
  <si>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</si>
  <si>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</si>
  <si>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</si>
  <si>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</si>
  <si>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</si>
  <si>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</si>
  <si>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</si>
  <si>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</si>
  <si>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</si>
  <si>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</si>
  <si>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</si>
  <si>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</si>
  <si>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</si>
  <si>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</si>
  <si>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</si>
  <si>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</si>
  <si>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</si>
  <si>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</si>
  <si>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</si>
  <si>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</si>
  <si>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</si>
  <si>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</si>
  <si>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</si>
  <si>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</si>
  <si>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</si>
  <si>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</si>
  <si>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</si>
  <si>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</si>
  <si>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</si>
  <si>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</si>
  <si>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</si>
  <si>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</si>
  <si>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</si>
  <si>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</si>
  <si>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</si>
  <si>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</si>
  <si>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</si>
  <si>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</si>
  <si>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</si>
  <si>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</si>
  <si>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</si>
  <si>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</si>
  <si>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</si>
  <si>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</si>
  <si>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</si>
  <si>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</si>
  <si>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</si>
  <si>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</si>
  <si>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</si>
  <si>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</si>
  <si>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</si>
  <si>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</si>
  <si>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</si>
  <si>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</si>
  <si>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</si>
  <si>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</si>
  <si>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</si>
  <si>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</si>
  <si>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</si>
  <si>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</si>
  <si>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</si>
  <si>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</si>
  <si>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</si>
  <si>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</si>
  <si>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</si>
  <si>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</si>
  <si>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</si>
  <si>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</si>
  <si>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</si>
  <si>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</si>
  <si>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</si>
  <si>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</si>
  <si>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</si>
  <si>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</si>
  <si>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</si>
  <si>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</si>
  <si>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</si>
  <si>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</si>
  <si>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</si>
  <si>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</si>
  <si>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</si>
  <si>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</si>
  <si>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</si>
  <si>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</si>
  <si>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</si>
  <si>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</si>
  <si>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</si>
  <si>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</si>
  <si>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</si>
  <si>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</si>
  <si>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</si>
  <si>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</si>
  <si>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</si>
  <si>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</si>
  <si>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</si>
  <si>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</si>
  <si>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</si>
  <si>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</si>
  <si>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</si>
  <si>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</si>
  <si>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</si>
  <si>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</si>
  <si>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</si>
  <si>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</si>
  <si>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</si>
  <si>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</si>
  <si>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</si>
  <si>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</si>
  <si>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</si>
  <si>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</si>
  <si>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</si>
  <si>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</si>
  <si>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</si>
  <si>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</si>
  <si>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</si>
  <si>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</si>
  <si>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</si>
  <si>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</si>
  <si>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</si>
  <si>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</si>
  <si>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</si>
  <si>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</si>
  <si>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</si>
  <si>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</si>
  <si>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</si>
  <si>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</si>
  <si>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</si>
  <si>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</si>
  <si>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</si>
  <si>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</si>
  <si>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</si>
  <si>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</si>
  <si>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</si>
  <si>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</si>
  <si>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</si>
  <si>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</si>
  <si>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</si>
  <si>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</si>
  <si>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</si>
  <si>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</si>
  <si>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</si>
  <si>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</si>
  <si>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</si>
  <si>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</si>
  <si>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</si>
  <si>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</si>
  <si>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</si>
  <si>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</si>
  <si>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</si>
  <si>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</si>
  <si>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</si>
  <si>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</si>
  <si>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</si>
  <si>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</si>
  <si>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</si>
  <si>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</si>
  <si>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</si>
  <si>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</si>
  <si>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</si>
  <si>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</si>
  <si>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</si>
  <si>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</si>
  <si>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</si>
  <si>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</si>
  <si>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</si>
  <si>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</si>
  <si>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</si>
  <si>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</si>
  <si>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</si>
  <si>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</si>
  <si>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</si>
  <si>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</si>
  <si>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</si>
  <si>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</si>
  <si>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</si>
  <si>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</si>
  <si>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</si>
  <si>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</si>
  <si>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</si>
  <si>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</si>
  <si>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</si>
  <si>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</si>
  <si>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</si>
  <si>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</si>
  <si>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</si>
  <si>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</si>
  <si>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</si>
  <si>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</si>
  <si>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</si>
  <si>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</si>
  <si>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</si>
  <si>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</si>
  <si>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</si>
  <si>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</si>
  <si>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</si>
  <si>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</si>
  <si>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</si>
  <si>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</si>
  <si>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</si>
  <si>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</si>
  <si>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</si>
  <si>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</si>
  <si>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</si>
  <si>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</si>
  <si>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</si>
  <si>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</si>
  <si>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</si>
  <si>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</si>
  <si>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</si>
  <si>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</si>
  <si>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</si>
  <si>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</si>
  <si>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</si>
  <si>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</si>
  <si>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</si>
  <si>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</si>
  <si>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</si>
  <si>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</si>
  <si>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</si>
  <si>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</si>
  <si>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</si>
  <si>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</si>
  <si>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</si>
  <si>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</si>
  <si>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</si>
  <si>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</si>
  <si>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</si>
  <si>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</si>
  <si>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</si>
  <si>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</si>
  <si>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</si>
  <si>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</si>
  <si>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</si>
  <si>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</si>
  <si>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</si>
  <si>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</si>
  <si>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</si>
  <si>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</si>
  <si>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</si>
  <si>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</si>
  <si>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</si>
  <si>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</si>
  <si>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</si>
  <si>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</si>
  <si>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</si>
  <si>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</si>
  <si>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</si>
  <si>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</si>
  <si>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</si>
  <si>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</si>
  <si>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</si>
  <si>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</si>
  <si>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</si>
  <si>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</si>
  <si>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</si>
  <si>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</si>
  <si>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</si>
  <si>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</si>
  <si>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</si>
  <si>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</si>
  <si>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</si>
  <si>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</si>
  <si>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</si>
  <si>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</si>
  <si>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</si>
  <si>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</si>
  <si>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</si>
  <si>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</si>
  <si>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</si>
  <si>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</si>
  <si>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</si>
  <si>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</si>
  <si>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</si>
  <si>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</si>
  <si>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</si>
  <si>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</si>
  <si>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</si>
  <si>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</si>
  <si>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</si>
  <si>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</si>
  <si>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</si>
  <si>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</si>
  <si>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</si>
  <si>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</si>
  <si>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</si>
  <si>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</si>
  <si>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</si>
  <si>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</si>
  <si>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</si>
  <si>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</si>
  <si>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</si>
  <si>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</si>
  <si>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</si>
  <si>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</si>
  <si>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</si>
  <si>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</si>
  <si>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</si>
  <si>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</si>
  <si>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</si>
  <si>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</si>
  <si>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</si>
  <si>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</si>
  <si>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</si>
  <si>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</si>
  <si>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</si>
  <si>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</si>
  <si>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</si>
  <si>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</si>
  <si>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</si>
  <si>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</si>
  <si>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</si>
  <si>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</si>
  <si>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</si>
  <si>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</si>
  <si>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</si>
  <si>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</si>
  <si>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</si>
  <si>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</si>
  <si>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</si>
  <si>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</si>
  <si>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</si>
  <si>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</si>
  <si>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</si>
  <si>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</si>
  <si>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</si>
  <si>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</si>
  <si>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</si>
  <si>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</si>
  <si>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</si>
  <si>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</si>
  <si>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</si>
  <si>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</si>
  <si>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</si>
  <si>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</si>
  <si>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</si>
  <si>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</si>
  <si>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</si>
  <si>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</si>
  <si>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</si>
  <si>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</si>
  <si>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</si>
  <si>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</si>
  <si>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</si>
  <si>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</si>
  <si>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</si>
  <si>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</si>
  <si>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</si>
  <si>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</si>
  <si>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</si>
  <si>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</si>
  <si>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</si>
  <si>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</si>
  <si>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</si>
  <si>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</si>
  <si>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</si>
  <si>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</si>
  <si>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</si>
  <si>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</si>
  <si>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</si>
  <si>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</si>
  <si>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</si>
  <si>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</si>
  <si>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</si>
  <si>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</si>
  <si>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</si>
  <si>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</si>
  <si>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</si>
  <si>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</si>
  <si>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</si>
  <si>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</si>
  <si>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</si>
  <si>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</si>
  <si>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</si>
  <si>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</si>
  <si>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</si>
  <si>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</si>
  <si>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</si>
  <si>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</si>
  <si>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</si>
  <si>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</si>
  <si>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</si>
  <si>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</si>
  <si>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</si>
  <si>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</si>
  <si>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</si>
  <si>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</si>
  <si>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</si>
  <si>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</si>
  <si>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</si>
  <si>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</si>
  <si>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</si>
  <si>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</si>
  <si>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</si>
  <si>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</si>
  <si>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</si>
  <si>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</si>
  <si>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</si>
  <si>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</si>
  <si>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</si>
  <si>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</si>
  <si>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</si>
  <si>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</si>
  <si>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</si>
  <si>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</si>
  <si>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</si>
  <si>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</si>
  <si>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</si>
  <si>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</si>
  <si>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</si>
  <si>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</si>
  <si>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</si>
  <si>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</si>
  <si>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</si>
  <si>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</si>
  <si>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</si>
  <si>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</si>
  <si>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</si>
  <si>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</si>
  <si>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</si>
  <si>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</si>
  <si>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</si>
  <si>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</si>
  <si>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</si>
  <si>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</si>
  <si>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</si>
  <si>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</si>
  <si>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</si>
  <si>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</si>
  <si>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</si>
  <si>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</si>
  <si>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</si>
  <si>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</si>
  <si>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</si>
  <si>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</si>
  <si>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</si>
  <si>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</si>
  <si>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</si>
  <si>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</si>
  <si>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</si>
  <si>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</si>
  <si>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</si>
  <si>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</si>
  <si>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</si>
  <si>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</si>
  <si>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</si>
  <si>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</si>
  <si>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</si>
  <si>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</si>
  <si>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</si>
  <si>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</si>
  <si>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</si>
  <si>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</si>
  <si>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</si>
  <si>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</si>
  <si>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</si>
  <si>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</si>
  <si>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</si>
  <si>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</si>
  <si>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</si>
  <si>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</si>
  <si>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</si>
  <si>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</si>
  <si>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</si>
  <si>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</si>
  <si>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</si>
  <si>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</si>
  <si>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</si>
  <si>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</si>
  <si>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</si>
  <si>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</si>
  <si>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</si>
  <si>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</si>
  <si>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</si>
  <si>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</si>
  <si>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</si>
  <si>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</si>
  <si>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</si>
  <si>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</si>
  <si>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</si>
  <si>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</si>
  <si>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</si>
  <si>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</si>
  <si>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</si>
  <si>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</si>
  <si>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</si>
  <si>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</si>
  <si>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</si>
  <si>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</si>
  <si>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</si>
  <si>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</si>
  <si>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</si>
  <si>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</si>
  <si>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</si>
  <si>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</si>
  <si>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</si>
  <si>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</si>
  <si>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</si>
  <si>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</si>
  <si>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</si>
  <si>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</si>
  <si>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</si>
  <si>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</si>
  <si>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</si>
  <si>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</si>
  <si>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</si>
  <si>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</si>
  <si>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</si>
  <si>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</si>
  <si>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</si>
  <si>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</si>
  <si>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</si>
  <si>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</si>
  <si>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</si>
  <si>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</si>
  <si>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</si>
  <si>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</si>
  <si>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</si>
  <si>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</si>
  <si>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</si>
  <si>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</si>
  <si>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</si>
  <si>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</si>
  <si>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</si>
  <si>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</si>
  <si>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</si>
  <si>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</si>
  <si>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</si>
  <si>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</si>
  <si>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</si>
  <si>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</si>
  <si>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</si>
  <si>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</si>
  <si>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</si>
  <si>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</si>
  <si>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</si>
  <si>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</si>
  <si>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</si>
  <si>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</si>
  <si>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</si>
  <si>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</si>
  <si>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</si>
  <si>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</si>
  <si>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</si>
  <si>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</si>
  <si>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</si>
  <si>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</si>
  <si>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</si>
  <si>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</si>
  <si>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</si>
  <si>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</si>
  <si>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</si>
  <si>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</si>
  <si>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</si>
  <si>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</si>
  <si>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</si>
  <si>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</si>
  <si>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</si>
  <si>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</si>
  <si>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</si>
  <si>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</si>
  <si>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</si>
  <si>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</si>
  <si>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</si>
  <si>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</si>
  <si>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</si>
  <si>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</si>
  <si>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</si>
  <si>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</si>
  <si>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</si>
  <si>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</si>
  <si>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</si>
  <si>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</si>
  <si>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</si>
  <si>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</si>
  <si>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</si>
  <si>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</si>
  <si>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</si>
  <si>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</si>
  <si>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</si>
  <si>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</si>
  <si>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</si>
  <si>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</si>
  <si>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</si>
  <si>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</si>
  <si>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</si>
  <si>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</si>
  <si>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</si>
  <si>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</si>
  <si>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</si>
  <si>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</si>
  <si>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</si>
  <si>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</si>
  <si>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</si>
  <si>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</si>
  <si>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</si>
  <si>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</si>
  <si>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</si>
  <si>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</si>
  <si>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</si>
  <si>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</si>
  <si>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</si>
  <si>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</si>
  <si>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</si>
  <si>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</si>
  <si>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</si>
  <si>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</si>
  <si>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</si>
  <si>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</si>
  <si>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</si>
  <si>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</si>
  <si>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</si>
  <si>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</si>
  <si>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</si>
  <si>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</si>
  <si>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</si>
  <si>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</si>
  <si>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</si>
  <si>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</si>
  <si>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</si>
  <si>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</si>
  <si>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</si>
  <si>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</si>
  <si>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</si>
  <si>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</si>
  <si>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</si>
  <si>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</si>
  <si>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</si>
  <si>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</si>
  <si>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</si>
  <si>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</si>
  <si>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</si>
  <si>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</si>
  <si>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</si>
  <si>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</si>
  <si>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</si>
  <si>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</si>
  <si>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</si>
  <si>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</si>
  <si>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</si>
  <si>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</si>
  <si>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</si>
  <si>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</si>
  <si>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</si>
  <si>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</si>
  <si>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</si>
  <si>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</si>
  <si>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</si>
  <si>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</si>
  <si>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</si>
  <si>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</si>
  <si>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</si>
  <si>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</si>
  <si>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</si>
  <si>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</si>
  <si>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</si>
  <si>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</si>
  <si>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</si>
  <si>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</si>
  <si>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</si>
  <si>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</si>
  <si>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</si>
  <si>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</si>
  <si>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</si>
  <si>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</si>
  <si>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</si>
  <si>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</si>
  <si>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</si>
  <si>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</si>
  <si>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</si>
  <si>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</si>
  <si>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</si>
  <si>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</si>
  <si>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</si>
  <si>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</si>
  <si>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</si>
  <si>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</si>
  <si>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</si>
  <si>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</si>
  <si>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</si>
  <si>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</si>
  <si>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</si>
  <si>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</si>
  <si>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</si>
  <si>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</si>
  <si>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</si>
  <si>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</si>
  <si>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</si>
  <si>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</si>
  <si>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</si>
  <si>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</si>
  <si>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</si>
  <si>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</si>
  <si>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</si>
  <si>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</si>
  <si>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</si>
  <si>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</si>
  <si>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</si>
  <si>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</si>
  <si>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</si>
  <si>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</si>
  <si>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</si>
  <si>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</si>
  <si>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</si>
  <si>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</si>
  <si>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</si>
  <si>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</si>
  <si>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</si>
  <si>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</si>
  <si>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</si>
  <si>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</si>
  <si>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</si>
  <si>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</si>
  <si>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</si>
  <si>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</si>
  <si>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</si>
  <si>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</si>
  <si>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</si>
  <si>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</si>
  <si>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</si>
  <si>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</si>
  <si>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</si>
  <si>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</si>
  <si>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</si>
  <si>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</si>
  <si>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</si>
  <si>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</si>
  <si>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</si>
  <si>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</si>
  <si>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</si>
  <si>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</si>
  <si>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</si>
  <si>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</si>
  <si>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</si>
  <si>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</si>
  <si>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</si>
  <si>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</si>
  <si>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</si>
  <si>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</si>
  <si>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</si>
  <si>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</si>
  <si>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</si>
  <si>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</si>
  <si>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</si>
  <si>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</si>
  <si>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</si>
  <si>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</si>
  <si>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</si>
  <si>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</si>
  <si>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</si>
  <si>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</si>
  <si>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</si>
  <si>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</si>
  <si>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</si>
  <si>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</si>
  <si>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</si>
  <si>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</si>
  <si>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</si>
  <si>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</si>
  <si>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</si>
  <si>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</si>
  <si>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</si>
  <si>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</si>
  <si>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</si>
  <si>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</si>
  <si>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</si>
  <si>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</si>
  <si>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</si>
  <si>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</si>
  <si>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</si>
  <si>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</si>
  <si>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</si>
  <si>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</si>
  <si>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</si>
  <si>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</si>
  <si>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</si>
  <si>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</si>
  <si>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</si>
  <si>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</si>
  <si>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</si>
  <si>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</si>
  <si>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</si>
  <si>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</si>
  <si>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</si>
  <si>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</si>
  <si>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</si>
  <si>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</si>
  <si>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</si>
  <si>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</si>
  <si>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</si>
  <si>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</si>
  <si>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</si>
  <si>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</si>
  <si>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</si>
  <si>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</si>
  <si>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</si>
  <si>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</si>
  <si>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</si>
  <si>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</si>
  <si>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</si>
  <si>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</si>
  <si>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</si>
  <si>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</si>
  <si>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</si>
  <si>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</si>
  <si>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</si>
  <si>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</si>
  <si>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</si>
  <si>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</si>
  <si>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</si>
  <si>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</si>
  <si>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</si>
  <si>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</si>
  <si>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</si>
  <si>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</si>
  <si>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</si>
  <si>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</si>
  <si>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</si>
  <si>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</si>
  <si>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</si>
  <si>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</si>
  <si>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</si>
  <si>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</si>
  <si>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</si>
  <si>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</si>
  <si>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</si>
  <si>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</si>
  <si>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</si>
  <si>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</si>
  <si>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</si>
  <si>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</si>
  <si>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</si>
  <si>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</si>
  <si>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</si>
  <si>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</si>
  <si>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</si>
  <si>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</si>
  <si>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</si>
  <si>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</si>
  <si>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</si>
  <si>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</si>
  <si>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</si>
  <si>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</si>
  <si>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</si>
  <si>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</si>
  <si>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</si>
  <si>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</si>
  <si>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</si>
  <si>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</si>
  <si>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</si>
  <si>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</si>
  <si>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</si>
  <si>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</si>
  <si>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</si>
  <si>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</si>
  <si>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</si>
  <si>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</si>
  <si>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</si>
  <si>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</si>
  <si>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</si>
  <si>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</si>
  <si>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</si>
  <si>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</si>
  <si>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</si>
  <si>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</si>
  <si>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</si>
  <si>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</si>
  <si>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</si>
  <si>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</si>
  <si>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</si>
  <si>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</si>
  <si>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</si>
  <si>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</si>
  <si>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</si>
  <si>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</si>
  <si>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</si>
  <si>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</si>
  <si>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</si>
  <si>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</si>
  <si>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</si>
  <si>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</si>
  <si>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</si>
  <si>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</si>
  <si>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</si>
  <si>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</si>
  <si>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</si>
  <si>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</si>
  <si>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</si>
  <si>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</si>
  <si>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</si>
  <si>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</si>
  <si>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</si>
  <si>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</si>
  <si>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</si>
  <si>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</si>
  <si>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</si>
  <si>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</si>
  <si>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</si>
  <si>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</si>
  <si>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</si>
  <si>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</si>
  <si>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</si>
  <si>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</si>
  <si>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</si>
  <si>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</si>
  <si>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</si>
  <si>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</si>
  <si>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</si>
  <si>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</si>
  <si>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</si>
  <si>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</si>
  <si>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</si>
  <si>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</si>
  <si>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</si>
  <si>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</si>
  <si>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</si>
  <si>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</si>
  <si>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</si>
  <si>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</si>
  <si>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</si>
  <si>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</si>
  <si>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</si>
  <si>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</si>
  <si>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</si>
  <si>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</si>
  <si>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</si>
  <si>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</si>
  <si>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</si>
  <si>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</si>
  <si>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</si>
  <si>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</si>
  <si>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</si>
  <si>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</si>
  <si>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</si>
  <si>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</si>
  <si>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</si>
  <si>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</si>
  <si>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</si>
  <si>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</si>
  <si>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</si>
  <si>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</si>
  <si>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</si>
  <si>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</si>
  <si>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</si>
  <si>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</si>
  <si>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</si>
  <si>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</si>
  <si>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</si>
  <si>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</si>
  <si>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</si>
  <si>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</si>
  <si>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</si>
  <si>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</si>
  <si>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</si>
  <si>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</si>
  <si>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</si>
  <si>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</si>
  <si>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</si>
  <si>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</si>
  <si>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</si>
  <si>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</si>
  <si>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</si>
  <si>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</si>
  <si>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</si>
  <si>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</si>
  <si>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</si>
  <si>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</si>
  <si>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</si>
  <si>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</si>
  <si>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</si>
  <si>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</si>
  <si>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</si>
  <si>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</si>
  <si>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</si>
  <si>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</si>
  <si>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</si>
  <si>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</si>
  <si>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</si>
  <si>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</si>
  <si>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</si>
  <si>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</si>
  <si>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</si>
  <si>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</si>
  <si>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</si>
  <si>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</si>
  <si>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</si>
  <si>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</si>
  <si>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</si>
  <si>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</si>
  <si>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</si>
  <si>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</si>
  <si>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</si>
  <si>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</si>
  <si>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</si>
  <si>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</si>
  <si>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</si>
  <si>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</si>
  <si>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</si>
  <si>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</si>
  <si>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</si>
  <si>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</si>
  <si>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</si>
  <si>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</si>
  <si>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</si>
  <si>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</si>
  <si>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</si>
  <si>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</si>
  <si>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</si>
  <si>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</si>
  <si>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</si>
  <si>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</si>
  <si>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</si>
  <si>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</si>
  <si>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</si>
  <si>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</si>
  <si>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</si>
  <si>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</si>
  <si>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</si>
  <si>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</si>
  <si>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</si>
  <si>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</si>
  <si>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</si>
  <si>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</si>
  <si>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</si>
  <si>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</si>
  <si>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</si>
  <si>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</si>
  <si>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</si>
  <si>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</si>
  <si>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</si>
  <si>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</si>
  <si>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</si>
  <si>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</si>
  <si>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</si>
  <si>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</si>
  <si>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</si>
  <si>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</si>
  <si>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</si>
  <si>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</si>
  <si>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</si>
  <si>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</si>
  <si>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</si>
  <si>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</si>
  <si>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</si>
  <si>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</si>
  <si>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</si>
  <si>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</si>
  <si>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</si>
  <si>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</si>
  <si>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</si>
  <si>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</si>
  <si>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</si>
  <si>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</si>
  <si>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</si>
  <si>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</si>
  <si>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</si>
  <si>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</si>
  <si>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</si>
  <si>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</si>
  <si>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</si>
  <si>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</si>
  <si>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</si>
  <si>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</si>
  <si>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</si>
  <si>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</si>
  <si>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</si>
  <si>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</si>
  <si>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</si>
  <si>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</si>
  <si>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</si>
  <si>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</si>
  <si>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</si>
  <si>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</si>
  <si>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</si>
  <si>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</si>
  <si>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</si>
  <si>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</si>
  <si>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</si>
  <si>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</si>
  <si>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</si>
  <si>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</si>
  <si>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</si>
  <si>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</si>
  <si>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</si>
  <si>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</si>
  <si>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</si>
  <si>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</si>
  <si>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</si>
  <si>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</si>
  <si>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</si>
  <si>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</si>
  <si>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</si>
  <si>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</si>
  <si>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</si>
  <si>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</si>
  <si>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</si>
  <si>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</si>
  <si>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</si>
  <si>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</si>
  <si>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</si>
  <si>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</si>
  <si>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</si>
  <si>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</si>
  <si>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</si>
  <si>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</si>
  <si>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</si>
  <si>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</si>
  <si>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</si>
  <si>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</si>
  <si>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</si>
  <si>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</si>
  <si>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</si>
  <si>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</si>
  <si>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</si>
  <si>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</si>
  <si>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</si>
  <si>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</si>
  <si>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</si>
  <si>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</si>
  <si>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</si>
  <si>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</si>
  <si>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</si>
  <si>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</si>
  <si>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</si>
  <si>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</si>
  <si>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</si>
  <si>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</si>
  <si>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</si>
  <si>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</si>
  <si>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</si>
  <si>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</si>
  <si>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</si>
  <si>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</si>
  <si>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</si>
  <si>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</si>
  <si>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</si>
  <si>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</si>
  <si>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</si>
  <si>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</si>
  <si>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</si>
  <si>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</si>
  <si>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</si>
  <si>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</si>
  <si>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</si>
  <si>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</si>
  <si>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</si>
  <si>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</si>
  <si>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</si>
  <si>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</si>
  <si>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</si>
  <si>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</si>
  <si>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</si>
  <si>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</si>
  <si>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</si>
  <si>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</si>
  <si>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</si>
  <si>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</si>
  <si>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</si>
  <si>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</si>
  <si>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</si>
  <si>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</si>
  <si>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</si>
  <si>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</si>
  <si>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</si>
  <si>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</si>
  <si>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</si>
  <si>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</si>
  <si>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</si>
  <si>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</si>
  <si>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</si>
  <si>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</si>
  <si>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</si>
  <si>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</si>
  <si>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</si>
  <si>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</si>
  <si>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</si>
  <si>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</si>
  <si>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</si>
  <si>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</si>
  <si>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</si>
  <si>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</si>
  <si>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</si>
  <si>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</si>
  <si>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</si>
  <si>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</si>
  <si>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</si>
  <si>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</si>
  <si>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</si>
  <si>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</si>
  <si>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</si>
  <si>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</si>
  <si>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</si>
  <si>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</si>
  <si>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</si>
  <si>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</si>
  <si>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</si>
  <si>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</si>
  <si>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</si>
  <si>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</si>
  <si>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</si>
  <si>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</si>
  <si>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</si>
  <si>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</si>
  <si>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</si>
  <si>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</si>
  <si>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</si>
  <si>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</si>
  <si>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</si>
  <si>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</si>
  <si>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</si>
  <si>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</si>
  <si>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</si>
  <si>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</si>
  <si>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</si>
  <si>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</si>
  <si>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</si>
  <si>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</si>
  <si>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</si>
  <si>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</si>
  <si>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</si>
  <si>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</si>
  <si>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</si>
  <si>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</si>
  <si>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</si>
  <si>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</si>
  <si>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</si>
  <si>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</si>
  <si>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</si>
  <si>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</si>
  <si>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</si>
  <si>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</si>
  <si>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</si>
  <si>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</si>
  <si>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</si>
  <si>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</si>
  <si>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</si>
  <si>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</si>
  <si>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</si>
  <si>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</si>
  <si>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</si>
  <si>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</si>
  <si>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</si>
  <si>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</si>
  <si>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</si>
  <si>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</si>
  <si>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</si>
  <si>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</si>
  <si>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</si>
  <si>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</si>
  <si>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</si>
  <si>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</si>
  <si>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</si>
  <si>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</si>
  <si>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</si>
  <si>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</si>
  <si>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</si>
  <si>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</si>
  <si>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</si>
  <si>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</si>
  <si>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</si>
  <si>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</si>
  <si>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</si>
  <si>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</si>
  <si>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</si>
  <si>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</si>
  <si>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</si>
  <si>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</si>
  <si>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</si>
  <si>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</si>
  <si>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</si>
  <si>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</si>
  <si>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</si>
  <si>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</si>
  <si>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</si>
  <si>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</si>
  <si>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</si>
  <si>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</si>
  <si>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</si>
  <si>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</si>
  <si>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</si>
  <si>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</si>
  <si>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</si>
  <si>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</si>
  <si>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</si>
  <si>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</si>
  <si>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</si>
  <si>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</si>
  <si>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</si>
  <si>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</si>
  <si>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</si>
  <si>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</si>
  <si>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</si>
  <si>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</si>
  <si>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</si>
  <si>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</si>
  <si>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</si>
  <si>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</si>
  <si>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</si>
  <si>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</si>
  <si>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</si>
  <si>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</si>
  <si>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</si>
  <si>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</si>
  <si>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</si>
  <si>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</si>
  <si>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</si>
  <si>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</si>
  <si>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</si>
  <si>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</si>
  <si>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</si>
  <si>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</si>
  <si>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</si>
  <si>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</si>
  <si>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</si>
  <si>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</si>
  <si>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</si>
  <si>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</si>
  <si>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</si>
  <si>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</si>
  <si>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</si>
  <si>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</si>
  <si>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</si>
  <si>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</si>
  <si>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</si>
  <si>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</si>
  <si>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</si>
  <si>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</si>
  <si>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</si>
  <si>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</si>
  <si>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</si>
  <si>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</si>
  <si>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</si>
  <si>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</si>
  <si>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</si>
  <si>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</si>
  <si>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</si>
  <si>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</si>
  <si>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</si>
  <si>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</si>
  <si>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</si>
  <si>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</si>
  <si>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</si>
  <si>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</si>
  <si>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</si>
  <si>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</si>
  <si>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</si>
  <si>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</si>
  <si>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</si>
  <si>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</si>
  <si>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</si>
  <si>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</si>
  <si>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</si>
  <si>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</si>
  <si>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</si>
  <si>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</si>
  <si>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</si>
  <si>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</si>
  <si>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</si>
  <si>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</si>
  <si>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</si>
  <si>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</si>
  <si>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</si>
  <si>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</si>
  <si>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</si>
  <si>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</si>
  <si>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</si>
  <si>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</si>
  <si>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</si>
  <si>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</si>
  <si>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</si>
  <si>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</si>
  <si>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</si>
  <si>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</si>
  <si>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</si>
  <si>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</si>
  <si>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</si>
  <si>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</si>
  <si>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</si>
  <si>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</si>
  <si>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</si>
  <si>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</si>
  <si>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</si>
  <si>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</si>
  <si>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</si>
  <si>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</si>
  <si>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</si>
  <si>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</si>
  <si>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</si>
  <si>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</si>
  <si>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</si>
  <si>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</si>
  <si>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</si>
  <si>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</si>
  <si>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</si>
  <si>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</si>
  <si>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</si>
  <si>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</si>
  <si>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</si>
  <si>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</si>
  <si>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</si>
  <si>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</si>
  <si>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</si>
  <si>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</si>
  <si>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</si>
  <si>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</si>
  <si>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</si>
  <si>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</si>
  <si>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</si>
  <si>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</si>
  <si>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</si>
  <si>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</si>
  <si>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</si>
  <si>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</si>
  <si>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</si>
  <si>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</si>
  <si>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</si>
  <si>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</si>
  <si>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</si>
  <si>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</si>
  <si>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</si>
  <si>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</si>
  <si>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</si>
  <si>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</si>
  <si>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</si>
  <si>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</si>
  <si>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</si>
  <si>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</si>
  <si>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</si>
  <si>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</si>
  <si>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</si>
  <si>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</si>
  <si>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</si>
  <si>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</si>
  <si>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</si>
  <si>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</si>
  <si>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</si>
  <si>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</si>
  <si>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</si>
  <si>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</si>
  <si>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</si>
  <si>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</si>
  <si>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</si>
  <si>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</si>
  <si>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</si>
  <si>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</si>
  <si>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</si>
  <si>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</si>
  <si>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</si>
  <si>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</si>
  <si>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</si>
  <si>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</si>
  <si>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</si>
  <si>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</si>
  <si>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</si>
  <si>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</si>
  <si>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</si>
  <si>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</si>
  <si>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</si>
  <si>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</si>
  <si>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</si>
  <si>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</si>
  <si>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</si>
  <si>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</si>
  <si>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</si>
  <si>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</si>
  <si>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</si>
  <si>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</si>
  <si>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</si>
  <si>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</si>
  <si>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</si>
  <si>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</si>
  <si>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</si>
  <si>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</si>
  <si>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</si>
  <si>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</si>
  <si>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</si>
  <si>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</si>
  <si>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</si>
  <si>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</si>
  <si>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</si>
  <si>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</si>
  <si>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</si>
  <si>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</si>
  <si>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</si>
  <si>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</si>
  <si>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</si>
  <si>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</si>
  <si>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</si>
  <si>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</si>
  <si>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</si>
  <si>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</si>
  <si>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</si>
  <si>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</si>
  <si>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</si>
  <si>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</si>
  <si>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</si>
  <si>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</si>
  <si>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</si>
  <si>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</si>
  <si>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</si>
  <si>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</si>
  <si>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</si>
  <si>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</si>
  <si>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</si>
  <si>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</si>
  <si>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</si>
  <si>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</si>
  <si>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</si>
  <si>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</si>
  <si>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</si>
  <si>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</si>
  <si>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</si>
  <si>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</si>
  <si>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</si>
  <si>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</si>
  <si>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</si>
  <si>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</si>
  <si>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</si>
  <si>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</si>
  <si>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</si>
  <si>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</si>
  <si>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</si>
  <si>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</si>
  <si>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</si>
  <si>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</si>
  <si>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</si>
  <si>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</si>
  <si>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</si>
  <si>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</si>
  <si>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</si>
  <si>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</si>
  <si>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</si>
  <si>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</si>
  <si>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</si>
  <si>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</si>
  <si>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</si>
  <si>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</si>
  <si>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</si>
  <si>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</si>
  <si>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</si>
  <si>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</si>
  <si>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</si>
  <si>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</si>
  <si>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</si>
  <si>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</si>
  <si>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</si>
  <si>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</si>
  <si>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</si>
  <si>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</si>
  <si>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</si>
  <si>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</si>
  <si>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</si>
  <si>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</si>
  <si>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</si>
  <si>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</si>
  <si>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</si>
  <si>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</si>
  <si>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</si>
  <si>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</si>
  <si>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</si>
  <si>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</si>
  <si>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</si>
  <si>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</si>
  <si>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</si>
  <si>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</si>
  <si>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</si>
  <si>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</si>
  <si>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</si>
  <si>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</si>
  <si>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</si>
  <si>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</si>
  <si>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</si>
  <si>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</si>
  <si>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</si>
  <si>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</si>
  <si>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</si>
  <si>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</si>
  <si>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</si>
  <si>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</si>
  <si>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</si>
  <si>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</si>
  <si>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</si>
  <si>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</si>
  <si>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</si>
  <si>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</si>
  <si>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</si>
  <si>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</si>
  <si>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</si>
  <si>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</si>
  <si>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</si>
  <si>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</si>
  <si>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</si>
  <si>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</si>
  <si>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</si>
  <si>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</si>
  <si>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</si>
  <si>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</si>
  <si>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</si>
  <si>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</si>
  <si>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</si>
  <si>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</si>
  <si>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</si>
  <si>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</si>
  <si>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</si>
  <si>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</si>
  <si>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</si>
  <si>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</si>
  <si>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</si>
  <si>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</si>
  <si>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</si>
  <si>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</si>
  <si>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</si>
  <si>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</si>
  <si>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</si>
  <si>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</si>
  <si>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</si>
  <si>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</si>
  <si>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</si>
  <si>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</si>
  <si>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</si>
  <si>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</si>
  <si>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</si>
  <si>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</si>
  <si>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</si>
  <si>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</si>
  <si>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</si>
  <si>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</si>
  <si>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</si>
  <si>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</si>
  <si>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</si>
  <si>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</si>
  <si>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</si>
  <si>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</si>
  <si>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</si>
  <si>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</si>
  <si>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</si>
  <si>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</si>
  <si>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</si>
  <si>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</si>
  <si>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</si>
  <si>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</si>
  <si>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</si>
  <si>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</si>
  <si>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</si>
  <si>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</si>
  <si>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</si>
  <si>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</si>
  <si>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</si>
  <si>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</si>
  <si>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</si>
  <si>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</si>
  <si>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</si>
  <si>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</si>
  <si>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</si>
  <si>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</si>
  <si>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</si>
  <si>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</si>
  <si>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</si>
  <si>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</si>
  <si>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</si>
  <si>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</si>
  <si>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</si>
  <si>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</si>
  <si>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</si>
  <si>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</si>
  <si>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</si>
  <si>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</si>
  <si>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</si>
  <si>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</si>
  <si>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</si>
  <si>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</si>
  <si>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</si>
  <si>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</si>
  <si>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</si>
  <si>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</si>
  <si>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</si>
  <si>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</si>
  <si>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</si>
  <si>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</si>
  <si>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</si>
  <si>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</si>
  <si>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</si>
  <si>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</si>
  <si>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</si>
  <si>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</si>
  <si>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</si>
  <si>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</si>
  <si>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</si>
  <si>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</si>
  <si>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</si>
  <si>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</si>
  <si>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</si>
  <si>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</si>
  <si>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</si>
  <si>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</si>
  <si>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</si>
  <si>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</si>
  <si>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</si>
  <si>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</si>
  <si>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</si>
  <si>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</si>
  <si>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</si>
  <si>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</si>
  <si>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</si>
  <si>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</si>
  <si>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</si>
  <si>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</si>
  <si>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</si>
  <si>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</si>
  <si>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</si>
  <si>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</si>
  <si>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</si>
  <si>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</si>
  <si>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</si>
  <si>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</si>
  <si>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</si>
  <si>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</si>
  <si>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</si>
  <si>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</si>
  <si>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</si>
  <si>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</si>
  <si>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</si>
  <si>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</si>
  <si>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</si>
  <si>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</si>
  <si>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</si>
  <si>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</si>
  <si>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</si>
  <si>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</si>
  <si>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</si>
  <si>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</si>
  <si>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</si>
  <si>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</si>
  <si>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</si>
  <si>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</si>
  <si>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</si>
  <si>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</si>
  <si>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</si>
  <si>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</si>
  <si>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</si>
  <si>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</si>
  <si>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</si>
  <si>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</si>
  <si>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</si>
  <si>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</si>
  <si>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</si>
  <si>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</si>
  <si>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</si>
  <si>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</si>
  <si>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</si>
  <si>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</si>
  <si>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</si>
  <si>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</si>
  <si>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</si>
  <si>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</si>
  <si>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</si>
  <si>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</si>
  <si>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</si>
  <si>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</si>
  <si>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</si>
  <si>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</si>
  <si>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</si>
  <si>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</si>
  <si>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</si>
  <si>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</si>
  <si>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</si>
  <si>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</si>
  <si>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</si>
  <si>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</si>
  <si>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</si>
  <si>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</si>
  <si>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</si>
  <si>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</si>
  <si>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</si>
  <si>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</si>
  <si>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</si>
  <si>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</si>
  <si>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</si>
  <si>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</si>
  <si>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</si>
  <si>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</si>
  <si>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</si>
  <si>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</si>
  <si>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</si>
  <si>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</si>
  <si>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</si>
  <si>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</si>
  <si>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</si>
  <si>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</si>
  <si>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</si>
  <si>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</si>
  <si>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</si>
  <si>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</si>
  <si>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</si>
  <si>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</si>
  <si>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</si>
  <si>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</si>
  <si>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</si>
  <si>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</si>
  <si>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</si>
  <si>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</si>
  <si>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</si>
  <si>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</si>
  <si>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</si>
  <si>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</si>
  <si>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</si>
  <si>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</si>
  <si>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</si>
  <si>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</si>
  <si>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</si>
  <si>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</si>
  <si>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</si>
  <si>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</si>
  <si>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</si>
  <si>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</si>
  <si>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</si>
  <si>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</si>
  <si>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</si>
  <si>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</si>
  <si>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</si>
  <si>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</si>
  <si>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</si>
  <si>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</si>
  <si>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</si>
  <si>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</si>
  <si>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</si>
  <si>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</si>
  <si>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</si>
  <si>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</si>
  <si>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</si>
  <si>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</si>
  <si>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</si>
  <si>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</si>
  <si>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</si>
  <si>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</si>
  <si>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</si>
  <si>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</si>
  <si>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</si>
  <si>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</si>
  <si>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</si>
  <si>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</si>
  <si>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</si>
  <si>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</si>
  <si>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</si>
  <si>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</si>
  <si>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</si>
  <si>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</si>
  <si>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</si>
  <si>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</si>
  <si>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</si>
  <si>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</si>
  <si>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</si>
  <si>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</si>
  <si>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</si>
  <si>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</si>
  <si>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</si>
  <si>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</si>
  <si>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</si>
  <si>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</si>
  <si>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</si>
  <si>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</si>
  <si>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</si>
  <si>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</si>
  <si>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</si>
  <si>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</si>
  <si>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</si>
  <si>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</si>
  <si>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</si>
  <si>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</si>
  <si>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</si>
  <si>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</si>
  <si>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</si>
  <si>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</si>
  <si>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</si>
  <si>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</si>
  <si>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</si>
  <si>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</si>
  <si>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</si>
  <si>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</si>
  <si>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</si>
  <si>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</si>
  <si>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</si>
  <si>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</si>
  <si>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</si>
  <si>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</si>
  <si>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</si>
  <si>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</si>
  <si>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</si>
  <si>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</si>
  <si>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</si>
  <si>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</si>
  <si>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</si>
  <si>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</si>
  <si>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</si>
  <si>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</si>
  <si>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</si>
  <si>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</si>
  <si>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</si>
  <si>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</si>
  <si>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</si>
  <si>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</si>
  <si>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</si>
  <si>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</si>
  <si>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</si>
  <si>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</si>
  <si>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</si>
  <si>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</si>
  <si>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</si>
  <si>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</si>
  <si>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</si>
  <si>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</si>
  <si>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</si>
  <si>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</si>
  <si>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</si>
  <si>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</si>
  <si>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</si>
  <si>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</si>
  <si>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</si>
  <si>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</si>
  <si>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</si>
  <si>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</si>
  <si>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</si>
  <si>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</si>
  <si>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</si>
  <si>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</si>
  <si>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</si>
  <si>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</si>
  <si>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</si>
  <si>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</si>
  <si>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</si>
  <si>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</si>
  <si>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</si>
  <si>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</si>
  <si>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</si>
  <si>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</si>
  <si>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</si>
  <si>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</si>
  <si>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</si>
  <si>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</si>
  <si>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</si>
  <si>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</si>
  <si>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</si>
  <si>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</si>
  <si>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</si>
  <si>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</si>
  <si>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</si>
  <si>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</si>
  <si>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</si>
  <si>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</si>
  <si>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</si>
  <si>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</si>
  <si>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</si>
  <si>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</si>
  <si>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</si>
  <si>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</si>
  <si>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</si>
  <si>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</si>
  <si>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</si>
  <si>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</si>
  <si>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</si>
  <si>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</si>
  <si>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</si>
  <si>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</si>
  <si>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</si>
  <si>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</si>
  <si>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</si>
  <si>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</si>
  <si>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</si>
  <si>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</si>
  <si>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</si>
  <si>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</si>
  <si>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</si>
  <si>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</si>
  <si>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</si>
  <si>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</si>
  <si>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</si>
  <si>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</si>
  <si>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</si>
  <si>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</si>
  <si>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</si>
  <si>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</si>
  <si>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</si>
  <si>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</si>
  <si>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</si>
  <si>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</si>
  <si>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</si>
  <si>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</si>
  <si>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</si>
  <si>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</si>
  <si>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</si>
  <si>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</si>
  <si>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</si>
  <si>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</si>
  <si>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</si>
  <si>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</si>
  <si>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</si>
  <si>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</si>
  <si>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</si>
  <si>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</si>
  <si>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</si>
  <si>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</si>
  <si>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</si>
  <si>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</si>
  <si>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</si>
  <si>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</si>
  <si>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</si>
  <si>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</si>
  <si>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</si>
  <si>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</si>
  <si>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</si>
  <si>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</si>
  <si>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</si>
  <si>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</si>
  <si>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</si>
  <si>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</si>
  <si>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</si>
  <si>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</si>
  <si>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</si>
  <si>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</si>
  <si>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</si>
  <si>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</si>
  <si>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</si>
  <si>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</si>
  <si>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</si>
  <si>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</si>
  <si>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</si>
  <si>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</si>
  <si>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</si>
  <si>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</si>
  <si>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</si>
  <si>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</si>
  <si>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</si>
  <si>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</si>
  <si>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</si>
  <si>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</si>
  <si>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</si>
  <si>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</si>
  <si>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</si>
  <si>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</si>
  <si>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</si>
  <si>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</si>
  <si>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</si>
  <si>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</si>
  <si>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</si>
  <si>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</si>
  <si>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</si>
  <si>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</si>
  <si>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</si>
  <si>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</si>
  <si>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</si>
  <si>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</si>
  <si>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</si>
  <si>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</si>
  <si>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</si>
  <si>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</si>
  <si>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</si>
  <si>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</si>
  <si>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</si>
  <si>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</si>
  <si>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</si>
  <si>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</si>
  <si>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</si>
  <si>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</si>
  <si>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</si>
  <si>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</si>
  <si>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</si>
  <si>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</si>
  <si>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</si>
  <si>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</si>
  <si>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</si>
  <si>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</si>
  <si>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</si>
  <si>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</si>
  <si>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</si>
  <si>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</si>
  <si>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</si>
  <si>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</si>
  <si>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</si>
  <si>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</si>
  <si>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</si>
  <si>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</si>
  <si>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</si>
  <si>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</si>
  <si>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</si>
  <si>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</si>
  <si>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</si>
  <si>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</si>
  <si>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</si>
  <si>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</si>
  <si>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</si>
  <si>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</si>
  <si>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</si>
  <si>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</si>
  <si>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</si>
  <si>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</si>
  <si>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</si>
  <si>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</si>
  <si>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</si>
  <si>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</si>
  <si>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</si>
  <si>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</si>
  <si>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</si>
  <si>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</si>
  <si>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</si>
  <si>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</si>
  <si>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</si>
  <si>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</si>
  <si>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</si>
  <si>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</si>
  <si>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</si>
  <si>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</si>
  <si>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</si>
  <si>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</si>
  <si>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</si>
  <si>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</si>
  <si>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</si>
  <si>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</si>
  <si>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</si>
  <si>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</si>
  <si>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</si>
  <si>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</si>
  <si>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</si>
  <si>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</si>
  <si>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</si>
  <si>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</si>
  <si>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</si>
  <si>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</si>
  <si>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</si>
  <si>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</si>
  <si>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</si>
  <si>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</si>
  <si>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</si>
  <si>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</si>
  <si>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</si>
  <si>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</si>
  <si>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</si>
  <si>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</si>
  <si>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</si>
  <si>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</si>
  <si>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</si>
  <si>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</si>
  <si>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</si>
  <si>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</si>
  <si>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</si>
  <si>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</si>
  <si>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</si>
  <si>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</si>
  <si>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</si>
  <si>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</si>
  <si>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</si>
  <si>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</si>
  <si>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</si>
  <si>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</si>
  <si>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</si>
  <si>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</si>
  <si>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</si>
  <si>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</si>
  <si>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</si>
  <si>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</si>
  <si>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</si>
  <si>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</si>
  <si>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</si>
  <si>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</si>
  <si>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</si>
  <si>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</si>
  <si>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</si>
  <si>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</si>
  <si>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</si>
  <si>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</si>
  <si>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</si>
  <si>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</si>
  <si>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</si>
  <si>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</si>
  <si>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</si>
  <si>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</si>
  <si>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</si>
  <si>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</si>
  <si>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</si>
  <si>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</si>
  <si>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</si>
  <si>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</si>
  <si>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</si>
  <si>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</si>
  <si>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</si>
  <si>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</si>
  <si>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</si>
  <si>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</si>
  <si>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</si>
  <si>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</si>
  <si>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</si>
  <si>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</si>
  <si>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</si>
  <si>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</si>
  <si>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</si>
  <si>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</si>
  <si>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</si>
  <si>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</si>
  <si>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</si>
  <si>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</si>
  <si>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</si>
  <si>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</si>
  <si>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</si>
  <si>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</si>
  <si>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</si>
  <si>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</si>
  <si>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</si>
  <si>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</si>
  <si>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</si>
  <si>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</si>
  <si>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</si>
  <si>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</si>
  <si>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</si>
  <si>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</si>
  <si>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</si>
  <si>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</si>
  <si>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</si>
  <si>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</si>
  <si>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</si>
  <si>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</si>
  <si>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</si>
  <si>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</si>
  <si>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</si>
  <si>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</si>
  <si>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</si>
  <si>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</si>
  <si>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</si>
  <si>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</si>
  <si>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</si>
  <si>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</si>
  <si>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</si>
  <si>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</si>
  <si>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</si>
  <si>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</si>
  <si>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</si>
  <si>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</si>
  <si>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</si>
  <si>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</si>
  <si>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</si>
  <si>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</si>
  <si>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</si>
  <si>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</si>
  <si>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</si>
  <si>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</si>
  <si>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</si>
  <si>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</si>
  <si>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</si>
  <si>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</si>
  <si>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</si>
  <si>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</si>
  <si>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</si>
  <si>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</si>
  <si>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</si>
  <si>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</si>
  <si>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</si>
  <si>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</si>
  <si>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</si>
  <si>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</si>
  <si>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</si>
  <si>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</si>
  <si>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</si>
  <si>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</si>
  <si>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</si>
  <si>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</si>
  <si>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</si>
  <si>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</si>
  <si>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</si>
  <si>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</si>
  <si>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</si>
  <si>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</si>
  <si>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</si>
  <si>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</si>
  <si>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</si>
  <si>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</si>
  <si>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</si>
  <si>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</si>
  <si>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</si>
  <si>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</si>
  <si>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</si>
  <si>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</si>
  <si>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</si>
  <si>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</si>
  <si>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</si>
  <si>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</si>
  <si>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</si>
  <si>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</si>
  <si>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</si>
  <si>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</si>
  <si>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</si>
  <si>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</si>
  <si>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</si>
  <si>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</si>
  <si>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</si>
  <si>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</si>
  <si>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</si>
  <si>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</si>
  <si>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</si>
  <si>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</si>
  <si>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</si>
  <si>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</si>
  <si>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</si>
  <si>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</si>
  <si>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</si>
  <si>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</si>
  <si>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</si>
  <si>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</si>
  <si>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</si>
  <si>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</si>
  <si>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</si>
  <si>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</si>
  <si>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</si>
  <si>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</si>
  <si>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</si>
  <si>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</si>
  <si>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</si>
  <si>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</si>
  <si>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</si>
  <si>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</si>
  <si>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</si>
  <si>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</si>
  <si>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</si>
  <si>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</si>
  <si>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</si>
  <si>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</si>
  <si>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</si>
  <si>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</si>
  <si>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</si>
  <si>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</si>
  <si>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</si>
  <si>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</si>
  <si>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</si>
  <si>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</si>
  <si>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</si>
  <si>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</si>
  <si>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</si>
  <si>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</si>
  <si>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</si>
  <si>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</si>
  <si>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</si>
  <si>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</si>
  <si>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</si>
  <si>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</si>
  <si>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</si>
  <si>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</si>
  <si>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</si>
  <si>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</si>
  <si>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</si>
  <si>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</si>
  <si>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</si>
  <si>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</si>
  <si>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</si>
  <si>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</si>
  <si>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</si>
  <si>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</si>
  <si>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</si>
  <si>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</si>
  <si>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</si>
  <si>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</si>
  <si>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</si>
  <si>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</si>
  <si>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</si>
  <si>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</si>
  <si>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</si>
  <si>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</si>
  <si>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</si>
  <si>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</si>
  <si>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</si>
  <si>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</si>
  <si>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</si>
  <si>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</si>
  <si>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</si>
  <si>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</si>
  <si>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</si>
  <si>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</si>
  <si>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</si>
  <si>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</si>
  <si>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</si>
  <si>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</si>
  <si>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</si>
  <si>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</si>
  <si>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</si>
  <si>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</si>
  <si>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</si>
  <si>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</si>
  <si>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</si>
  <si>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</si>
  <si>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</si>
  <si>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</si>
  <si>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</si>
  <si>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</si>
  <si>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</si>
  <si>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</si>
  <si>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</si>
  <si>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</si>
  <si>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</si>
  <si>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</si>
  <si>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</si>
  <si>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</si>
  <si>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</si>
  <si>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</si>
  <si>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</si>
  <si>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</si>
  <si>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</si>
  <si>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</si>
  <si>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</si>
  <si>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</si>
  <si>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</si>
  <si>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</si>
  <si>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</si>
  <si>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</si>
  <si>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</si>
  <si>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</si>
  <si>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</si>
  <si>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</si>
  <si>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</si>
  <si>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</si>
  <si>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</si>
  <si>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</si>
  <si>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</si>
  <si>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</si>
  <si>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</si>
  <si>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</si>
  <si>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</si>
  <si>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</si>
  <si>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</si>
  <si>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</si>
  <si>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</si>
  <si>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</si>
  <si>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</si>
  <si>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</si>
  <si>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</si>
  <si>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</si>
  <si>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</si>
  <si>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</si>
  <si>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</si>
  <si>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</si>
  <si>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</si>
  <si>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</si>
  <si>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</si>
  <si>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</si>
  <si>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</si>
  <si>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</si>
  <si>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</si>
  <si>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</si>
  <si>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</si>
  <si>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</si>
  <si>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</si>
  <si>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</si>
  <si>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</si>
  <si>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</si>
  <si>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</si>
  <si>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</si>
  <si>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</si>
  <si>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</si>
  <si>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</si>
  <si>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</si>
  <si>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</si>
  <si>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</si>
  <si>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</si>
  <si>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</si>
  <si>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</si>
  <si>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</si>
  <si>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</si>
  <si>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</si>
  <si>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</si>
  <si>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</si>
  <si>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</si>
  <si>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</si>
  <si>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</si>
  <si>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</si>
  <si>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</si>
  <si>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</si>
  <si>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</si>
  <si>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</si>
  <si>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</si>
  <si>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</si>
  <si>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</si>
  <si>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</si>
  <si>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</si>
  <si>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</si>
  <si>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</si>
  <si>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</si>
  <si>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</si>
  <si>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</si>
  <si>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</si>
  <si>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</si>
  <si>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</si>
  <si>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</si>
  <si>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</si>
  <si>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</si>
  <si>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</si>
  <si>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</si>
  <si>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</si>
  <si>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</si>
  <si>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</si>
  <si>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</si>
  <si>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</si>
  <si>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</si>
  <si>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</si>
  <si>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</si>
  <si>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</si>
  <si>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</si>
  <si>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</si>
  <si>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</si>
  <si>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</si>
  <si>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</si>
  <si>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</si>
  <si>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</si>
  <si>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</si>
  <si>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</si>
  <si>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</si>
  <si>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</si>
  <si>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</si>
  <si>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</si>
  <si>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</si>
  <si>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</si>
  <si>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</si>
  <si>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</si>
  <si>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</si>
  <si>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</si>
  <si>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</si>
  <si>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</si>
  <si>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</si>
  <si>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</si>
  <si>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</si>
  <si>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</si>
  <si>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</si>
  <si>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</si>
  <si>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</si>
  <si>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</si>
  <si>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</si>
  <si>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</si>
  <si>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</si>
  <si>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</si>
  <si>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</si>
  <si>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</si>
  <si>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</si>
  <si>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</si>
  <si>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</si>
  <si>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</si>
  <si>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</si>
  <si>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</si>
  <si>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</si>
  <si>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</si>
  <si>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</si>
  <si>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</si>
  <si>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</si>
  <si>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</si>
  <si>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</si>
  <si>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</si>
  <si>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</si>
  <si>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</si>
  <si>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</si>
  <si>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</si>
  <si>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</si>
  <si>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</si>
  <si>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</si>
  <si>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</si>
  <si>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</si>
  <si>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</si>
  <si>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</si>
  <si>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</si>
  <si>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</si>
  <si>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</si>
  <si>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</si>
  <si>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</si>
  <si>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</si>
  <si>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</si>
  <si>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</si>
  <si>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</si>
  <si>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</si>
  <si>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</si>
  <si>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</si>
  <si>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</si>
  <si>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</si>
  <si>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</si>
  <si>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</si>
  <si>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</si>
  <si>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</si>
  <si>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</si>
  <si>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</si>
  <si>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</si>
  <si>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</si>
  <si>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</si>
  <si>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</si>
  <si>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</si>
  <si>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</si>
  <si>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</si>
  <si>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</si>
  <si>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</si>
  <si>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</si>
  <si>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</si>
  <si>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</si>
  <si>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</si>
  <si>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</si>
  <si>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</si>
  <si>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</si>
  <si>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</si>
  <si>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</si>
  <si>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</si>
  <si>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</si>
  <si>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</si>
  <si>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</si>
  <si>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</si>
  <si>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</si>
  <si>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</si>
  <si>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</si>
  <si>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</si>
  <si>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</si>
  <si>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</si>
  <si>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</si>
  <si>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</si>
  <si>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</si>
  <si>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</si>
  <si>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</si>
  <si>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</si>
  <si>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</si>
  <si>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</si>
  <si>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</si>
  <si>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</si>
  <si>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</si>
  <si>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</si>
  <si>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</si>
  <si>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</si>
  <si>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</si>
  <si>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</si>
  <si>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</si>
  <si>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</si>
  <si>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</si>
  <si>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</si>
  <si>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</si>
  <si>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</si>
  <si>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</si>
  <si>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</si>
  <si>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</si>
  <si>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</si>
  <si>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</si>
  <si>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</si>
  <si>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</si>
  <si>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</si>
  <si>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</si>
  <si>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</si>
  <si>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</si>
  <si>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</si>
  <si>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</si>
  <si>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</si>
  <si>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</si>
  <si>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</si>
  <si>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</si>
  <si>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</si>
  <si>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</si>
  <si>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</si>
  <si>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</si>
  <si>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</si>
  <si>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</si>
  <si>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</si>
  <si>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</si>
  <si>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</si>
  <si>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</si>
  <si>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</si>
  <si>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</si>
  <si>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</si>
  <si>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</si>
  <si>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</si>
  <si>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</si>
  <si>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</si>
  <si>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</si>
  <si>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</si>
  <si>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</si>
  <si>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</si>
  <si>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</si>
  <si>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</si>
  <si>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</si>
  <si>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</si>
  <si>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</si>
  <si>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</si>
  <si>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</si>
  <si>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</si>
  <si>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</si>
  <si>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</si>
  <si>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</si>
  <si>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</si>
  <si>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</si>
  <si>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</si>
  <si>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</si>
  <si>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</si>
  <si>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</si>
  <si>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</si>
  <si>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</si>
  <si>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</si>
  <si>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</si>
  <si>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</si>
  <si>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</si>
  <si>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</si>
  <si>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</si>
  <si>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</si>
  <si>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</si>
  <si>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</si>
  <si>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</si>
  <si>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</si>
  <si>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</si>
  <si>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</si>
  <si>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</si>
  <si>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</si>
  <si>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</si>
  <si>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</si>
  <si>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</si>
  <si>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</si>
  <si>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</si>
  <si>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</si>
  <si>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</si>
  <si>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</si>
  <si>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</si>
  <si>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</si>
  <si>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</si>
  <si>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</si>
  <si>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</si>
  <si>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</si>
  <si>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</si>
  <si>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</si>
  <si>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</si>
  <si>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</si>
  <si>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</si>
  <si>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</si>
  <si>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</si>
  <si>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</si>
  <si>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</si>
  <si>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</si>
  <si>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</si>
  <si>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</si>
  <si>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</si>
  <si>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</si>
  <si>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</si>
  <si>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</si>
  <si>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</si>
  <si>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</si>
  <si>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</si>
  <si>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</si>
  <si>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</si>
  <si>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</si>
  <si>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</si>
  <si>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</si>
  <si>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</si>
  <si>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</si>
  <si>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</si>
  <si>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</si>
  <si>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</si>
  <si>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</si>
  <si>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</si>
  <si>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</si>
  <si>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</si>
  <si>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</si>
  <si>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</si>
  <si>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</si>
  <si>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</si>
  <si>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</si>
  <si>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</si>
  <si>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</si>
  <si>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</si>
  <si>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</si>
  <si>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</si>
  <si>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</si>
  <si>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</si>
  <si>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</si>
  <si>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</si>
  <si>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</si>
  <si>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</si>
  <si>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</si>
  <si>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</si>
  <si>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</si>
  <si>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</si>
  <si>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</si>
  <si>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</si>
  <si>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</si>
  <si>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</si>
  <si>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</si>
  <si>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</si>
  <si>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</si>
  <si>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</si>
  <si>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</si>
  <si>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</si>
  <si>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</si>
  <si>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</si>
  <si>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</si>
  <si>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</si>
  <si>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</si>
  <si>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</si>
  <si>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</si>
  <si>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</si>
  <si>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</si>
  <si>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</si>
  <si>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</si>
  <si>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</si>
  <si>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</si>
  <si>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</si>
  <si>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</si>
  <si>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</si>
  <si>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</si>
  <si>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</si>
  <si>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</si>
  <si>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</si>
  <si>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</si>
  <si>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</si>
  <si>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</si>
  <si>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</si>
  <si>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</si>
  <si>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</si>
  <si>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</si>
  <si>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</si>
  <si>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</si>
  <si>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</si>
  <si>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</si>
  <si>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</si>
  <si>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</si>
  <si>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</si>
  <si>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</si>
  <si>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</si>
  <si>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</si>
  <si>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</si>
  <si>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</si>
  <si>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</si>
  <si>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</si>
  <si>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</si>
  <si>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</si>
  <si>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</si>
  <si>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</si>
  <si>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</si>
  <si>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</si>
  <si>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</si>
  <si>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</si>
  <si>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</si>
  <si>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</si>
  <si>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</si>
  <si>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</si>
  <si>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</si>
  <si>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</si>
  <si>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</si>
  <si>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</si>
  <si>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</si>
  <si>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</si>
  <si>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</si>
  <si>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</si>
  <si>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</si>
  <si>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</si>
  <si>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</si>
  <si>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</si>
  <si>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</si>
  <si>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</si>
  <si>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</si>
  <si>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</si>
  <si>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</si>
  <si>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</si>
  <si>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</si>
  <si>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</si>
  <si>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</si>
  <si>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</si>
  <si>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</si>
  <si>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</si>
  <si>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</si>
  <si>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</si>
  <si>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</si>
  <si>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</si>
  <si>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</si>
  <si>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</si>
  <si>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</si>
  <si>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</si>
  <si>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</si>
  <si>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</si>
  <si>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</si>
  <si>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</si>
  <si>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</si>
  <si>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</si>
  <si>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</si>
  <si>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</si>
  <si>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</si>
  <si>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</si>
  <si>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</si>
  <si>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</si>
  <si>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</si>
  <si>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</si>
  <si>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</si>
  <si>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</si>
  <si>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</si>
  <si>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</si>
  <si>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</si>
  <si>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</si>
  <si>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</si>
  <si>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</si>
  <si>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</si>
  <si>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</si>
  <si>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</si>
  <si>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</si>
  <si>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</si>
  <si>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</si>
  <si>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</si>
  <si>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</si>
  <si>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</si>
  <si>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</si>
  <si>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</si>
  <si>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</si>
  <si>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</si>
  <si>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</si>
  <si>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</si>
  <si>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</si>
  <si>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</si>
  <si>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</si>
  <si>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</si>
  <si>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</si>
  <si>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</si>
  <si>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</si>
  <si>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</si>
  <si>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</si>
  <si>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</si>
  <si>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</si>
  <si>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</si>
  <si>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</si>
  <si>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</si>
  <si>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</si>
  <si>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</si>
  <si>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</si>
  <si>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</si>
  <si>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</si>
  <si>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</si>
  <si>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</si>
  <si>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</si>
  <si>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</si>
  <si>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</si>
  <si>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</si>
  <si>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</si>
  <si>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</si>
  <si>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</si>
  <si>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</si>
  <si>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</si>
  <si>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</si>
  <si>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</si>
  <si>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</si>
  <si>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</si>
  <si>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</si>
  <si>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</si>
  <si>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</si>
  <si>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</si>
  <si>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</si>
  <si>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</si>
  <si>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</si>
  <si>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</si>
  <si>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</si>
  <si>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</si>
  <si>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</si>
  <si>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</si>
  <si>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</si>
  <si>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</si>
  <si>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</si>
  <si>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</si>
  <si>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</si>
  <si>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</si>
  <si>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</si>
  <si>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</si>
  <si>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</si>
  <si>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</si>
  <si>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</si>
  <si>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</si>
  <si>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</si>
  <si>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</si>
  <si>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</si>
  <si>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</si>
  <si>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</si>
  <si>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</si>
  <si>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</si>
  <si>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</si>
  <si>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</si>
  <si>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</si>
  <si>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</si>
  <si>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</si>
  <si>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</si>
  <si>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</si>
  <si>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</si>
  <si>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</si>
  <si>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</si>
  <si>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</si>
  <si>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</si>
  <si>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</si>
  <si>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</si>
  <si>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</si>
  <si>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</si>
  <si>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</si>
  <si>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</si>
  <si>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</si>
  <si>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</si>
  <si>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</si>
  <si>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</si>
  <si>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</si>
  <si>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</si>
  <si>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</si>
  <si>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</si>
  <si>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</si>
  <si>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</si>
  <si>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</si>
  <si>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</si>
  <si>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</si>
  <si>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</si>
  <si>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</si>
  <si>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</si>
  <si>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</si>
  <si>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</si>
  <si>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</si>
  <si>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</si>
  <si>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</si>
  <si>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</si>
  <si>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</si>
  <si>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</si>
  <si>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</si>
  <si>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</si>
  <si>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</si>
  <si>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</si>
  <si>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</si>
  <si>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</si>
  <si>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</si>
  <si>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</si>
  <si>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</si>
  <si>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</si>
  <si>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</si>
  <si>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</si>
  <si>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</si>
  <si>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</si>
  <si>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</si>
  <si>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</si>
  <si>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</si>
  <si>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</si>
  <si>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</si>
  <si>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</si>
  <si>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</si>
  <si>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</si>
  <si>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</si>
  <si>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</si>
  <si>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</si>
  <si>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</si>
  <si>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</si>
  <si>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</si>
  <si>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</si>
  <si>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</si>
  <si>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</si>
  <si>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</si>
  <si>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</si>
  <si>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</si>
  <si>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</si>
  <si>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</si>
  <si>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</si>
  <si>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</si>
  <si>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</si>
  <si>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</si>
  <si>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</si>
  <si>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</si>
  <si>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</si>
  <si>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</si>
  <si>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</si>
  <si>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</si>
  <si>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</si>
  <si>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</si>
  <si>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</si>
  <si>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</si>
  <si>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</si>
  <si>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</si>
  <si>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</si>
  <si>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</si>
  <si>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</si>
  <si>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</si>
  <si>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</si>
  <si>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</si>
  <si>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</si>
  <si>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</si>
  <si>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</si>
  <si>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</si>
  <si>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</si>
  <si>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</si>
  <si>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</si>
  <si>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</si>
  <si>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</si>
  <si>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</si>
  <si>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</si>
  <si>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</si>
  <si>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</si>
  <si>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</si>
  <si>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</si>
  <si>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</si>
  <si>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</si>
  <si>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</si>
  <si>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</si>
  <si>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</si>
  <si>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</si>
  <si>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</si>
  <si>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</si>
  <si>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</si>
  <si>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</si>
  <si>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</si>
  <si>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</si>
  <si>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</si>
  <si>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</si>
  <si>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</si>
  <si>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</si>
  <si>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</si>
  <si>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</si>
  <si>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</si>
  <si>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</si>
  <si>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</si>
  <si>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</si>
  <si>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</si>
  <si>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</si>
  <si>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</si>
  <si>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</si>
  <si>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</si>
  <si>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</si>
  <si>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</si>
  <si>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</si>
  <si>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</si>
  <si>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</si>
  <si>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</si>
  <si>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</si>
  <si>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</si>
  <si>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</si>
  <si>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</si>
  <si>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</si>
  <si>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</si>
  <si>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</si>
  <si>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</si>
  <si>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</si>
  <si>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</si>
  <si>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</si>
  <si>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</si>
  <si>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</si>
  <si>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</si>
  <si>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</si>
  <si>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</si>
  <si>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</si>
  <si>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</si>
  <si>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</si>
  <si>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</si>
  <si>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</si>
  <si>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</si>
  <si>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</si>
  <si>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</si>
  <si>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</si>
  <si>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</si>
  <si>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</si>
  <si>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</si>
  <si>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</si>
  <si>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</si>
  <si>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</si>
  <si>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</si>
  <si>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</si>
  <si>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</si>
  <si>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</si>
  <si>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</si>
  <si>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</si>
  <si>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</si>
  <si>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</si>
  <si>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</si>
  <si>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</si>
  <si>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</si>
  <si>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</si>
  <si>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</si>
  <si>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</si>
  <si>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</si>
  <si>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</si>
  <si>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</si>
  <si>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</si>
  <si>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</si>
  <si>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</si>
  <si>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</si>
  <si>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</si>
  <si>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</si>
  <si>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</si>
  <si>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</si>
  <si>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</si>
  <si>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</si>
  <si>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</si>
  <si>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</si>
  <si>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</si>
  <si>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</si>
  <si>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</si>
  <si>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</si>
  <si>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</si>
  <si>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</si>
  <si>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</si>
  <si>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</si>
  <si>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</si>
  <si>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</si>
  <si>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</si>
  <si>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</si>
  <si>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</si>
  <si>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</si>
  <si>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</si>
  <si>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</si>
  <si>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</si>
  <si>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</si>
  <si>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</si>
  <si>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</si>
  <si>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</si>
  <si>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</si>
  <si>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</si>
  <si>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</si>
  <si>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</si>
  <si>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</si>
  <si>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</si>
  <si>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</si>
  <si>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</si>
  <si>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</si>
  <si>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</si>
  <si>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</si>
  <si>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</si>
  <si>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</si>
  <si>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</si>
  <si>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</si>
  <si>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</si>
  <si>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</si>
  <si>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</si>
  <si>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</si>
  <si>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</si>
  <si>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</si>
  <si>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</si>
  <si>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</si>
  <si>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</si>
  <si>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</si>
  <si>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</si>
  <si>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</si>
  <si>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</si>
  <si>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</si>
  <si>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</si>
  <si>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</si>
  <si>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</si>
  <si>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</si>
  <si>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</si>
  <si>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</si>
  <si>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</si>
  <si>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</si>
  <si>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</si>
  <si>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</si>
  <si>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</si>
  <si>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</si>
  <si>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</si>
  <si>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</si>
  <si>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</si>
  <si>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</si>
  <si>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</si>
  <si>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</si>
  <si>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</si>
  <si>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</si>
  <si>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</si>
  <si>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</si>
  <si>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</si>
  <si>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</si>
  <si>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</si>
  <si>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</si>
  <si>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</si>
  <si>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</si>
  <si>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</si>
  <si>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</si>
  <si>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</si>
  <si>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</si>
  <si>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</si>
  <si>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</si>
  <si>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</si>
  <si>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</si>
  <si>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</si>
  <si>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</si>
  <si>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</si>
  <si>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</si>
  <si>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</si>
  <si>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</si>
  <si>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</si>
  <si>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</si>
  <si>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</si>
  <si>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</si>
  <si>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</si>
  <si>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</si>
  <si>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</si>
  <si>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</si>
  <si>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</si>
  <si>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</si>
  <si>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</si>
  <si>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</si>
  <si>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</si>
  <si>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</si>
  <si>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</si>
  <si>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</si>
  <si>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</si>
  <si>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</si>
  <si>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</si>
  <si>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</si>
  <si>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</si>
  <si>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</si>
  <si>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</si>
  <si>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</si>
  <si>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</si>
  <si>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</si>
  <si>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</si>
  <si>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</si>
  <si>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</si>
  <si>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</si>
  <si>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</si>
  <si>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</si>
  <si>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</si>
  <si>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</si>
  <si>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</si>
  <si>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</si>
  <si>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</si>
  <si>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</si>
  <si>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</si>
  <si>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</si>
  <si>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</si>
  <si>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</si>
  <si>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</si>
  <si>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</si>
  <si>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</si>
  <si>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</si>
  <si>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</si>
  <si>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</si>
  <si>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</si>
  <si>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</si>
  <si>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</si>
  <si>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</si>
  <si>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</si>
  <si>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</si>
  <si>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</si>
  <si>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</si>
  <si>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</si>
  <si>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</si>
  <si>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</si>
  <si>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</si>
  <si>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</si>
  <si>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</si>
  <si>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</si>
  <si>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</si>
  <si>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</si>
  <si>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</si>
  <si>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</si>
  <si>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</si>
  <si>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</si>
  <si>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</si>
  <si>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</si>
  <si>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</si>
  <si>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</si>
  <si>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</si>
  <si>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</si>
  <si>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</si>
  <si>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</si>
  <si>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</si>
  <si>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</si>
  <si>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</si>
  <si>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</si>
  <si>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</si>
  <si>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</si>
  <si>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</si>
  <si>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</si>
  <si>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</si>
  <si>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</si>
  <si>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</si>
  <si>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</si>
  <si>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</si>
  <si>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</si>
  <si>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</si>
  <si>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</si>
  <si>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</si>
  <si>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</si>
  <si>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</si>
  <si>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</si>
  <si>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</si>
  <si>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</si>
  <si>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</si>
  <si>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</si>
  <si>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</si>
  <si>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</si>
  <si>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</si>
  <si>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</si>
  <si>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</si>
  <si>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</si>
  <si>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</si>
  <si>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</si>
  <si>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</si>
  <si>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</si>
  <si>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</si>
  <si>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</si>
  <si>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</si>
  <si>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</si>
  <si>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</si>
  <si>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</si>
  <si>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</si>
  <si>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</si>
  <si>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</si>
  <si>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</si>
  <si>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</si>
  <si>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</si>
  <si>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</si>
  <si>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</si>
  <si>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</si>
  <si>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</si>
  <si>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</si>
  <si>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</si>
  <si>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</si>
  <si>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</si>
  <si>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</si>
  <si>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</si>
  <si>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</si>
  <si>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</si>
  <si>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</si>
  <si>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</si>
  <si>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</si>
  <si>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</si>
  <si>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</si>
  <si>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</si>
  <si>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</si>
  <si>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</si>
  <si>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</si>
  <si>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</si>
  <si>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</si>
  <si>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</si>
  <si>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</si>
  <si>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</si>
  <si>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</si>
  <si>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</si>
  <si>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</si>
  <si>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</si>
  <si>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</si>
  <si>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</si>
  <si>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</si>
  <si>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</si>
  <si>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</si>
  <si>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</si>
  <si>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</si>
  <si>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</si>
  <si>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</si>
  <si>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</si>
  <si>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</si>
  <si>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</si>
  <si>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</si>
  <si>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</si>
  <si>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</si>
  <si>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</si>
  <si>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</si>
  <si>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</si>
  <si>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</si>
  <si>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</si>
  <si>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</si>
  <si>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</si>
  <si>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</si>
  <si>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</si>
  <si>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</si>
  <si>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</si>
  <si>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</si>
  <si>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</si>
  <si>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</si>
  <si>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</si>
  <si>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</si>
  <si>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</si>
  <si>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</si>
  <si>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</si>
  <si>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</si>
  <si>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</si>
  <si>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</si>
  <si>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</si>
  <si>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</si>
  <si>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</si>
  <si>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</si>
  <si>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</si>
  <si>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</si>
  <si>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</si>
  <si>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</si>
  <si>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</si>
  <si>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</si>
  <si>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</si>
  <si>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</si>
  <si>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</si>
  <si>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</si>
  <si>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</si>
  <si>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</si>
  <si>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</si>
  <si>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</si>
  <si>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</si>
  <si>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</si>
  <si>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</si>
  <si>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</si>
  <si>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</si>
  <si>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</si>
  <si>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</si>
  <si>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</si>
  <si>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</si>
  <si>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</si>
  <si>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</si>
  <si>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</si>
  <si>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</si>
  <si>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</si>
  <si>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</si>
  <si>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</si>
  <si>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</si>
  <si>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</si>
  <si>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</si>
  <si>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</si>
  <si>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</si>
  <si>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</si>
  <si>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</si>
  <si>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</si>
  <si>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</si>
  <si>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</si>
  <si>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</si>
  <si>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</si>
  <si>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</si>
  <si>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</si>
  <si>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</si>
  <si>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</si>
  <si>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</si>
  <si>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</si>
  <si>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</si>
  <si>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</si>
  <si>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</si>
  <si>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</si>
  <si>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</si>
  <si>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</si>
  <si>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</si>
  <si>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</si>
  <si>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</si>
  <si>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</si>
  <si>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</si>
  <si>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</si>
  <si>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</si>
  <si>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</si>
  <si>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</si>
  <si>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</si>
  <si>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</si>
  <si>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</si>
  <si>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</si>
  <si>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</si>
  <si>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</si>
  <si>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</si>
  <si>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</si>
  <si>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</si>
  <si>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</si>
  <si>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</si>
  <si>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</si>
  <si>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</si>
  <si>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</si>
  <si>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</si>
  <si>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</si>
  <si>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</si>
  <si>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</si>
  <si>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</si>
  <si>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</si>
  <si>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</si>
  <si>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</si>
  <si>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</si>
  <si>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</si>
  <si>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</si>
  <si>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</si>
  <si>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</si>
  <si>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</si>
  <si>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</si>
  <si>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</si>
  <si>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</si>
  <si>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</si>
  <si>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</si>
  <si>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</si>
  <si>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</si>
  <si>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</si>
  <si>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</si>
  <si>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</si>
  <si>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</si>
  <si>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</si>
  <si>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</si>
  <si>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</si>
  <si>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</si>
  <si>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</si>
  <si>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</si>
  <si>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</si>
  <si>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</si>
  <si>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</si>
  <si>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</si>
  <si>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</si>
  <si>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</si>
  <si>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</si>
  <si>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</si>
  <si>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</si>
  <si>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</si>
  <si>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</si>
  <si>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</si>
  <si>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</si>
  <si>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</si>
  <si>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</si>
  <si>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</si>
  <si>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</si>
  <si>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</si>
  <si>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</si>
  <si>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</si>
  <si>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</si>
  <si>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</si>
  <si>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</si>
  <si>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</si>
  <si>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</si>
  <si>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</si>
  <si>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</si>
  <si>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</si>
  <si>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</si>
  <si>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</si>
  <si>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</si>
  <si>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</si>
  <si>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</si>
  <si>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</si>
  <si>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</si>
  <si>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</si>
  <si>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</si>
  <si>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</si>
  <si>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</si>
  <si>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</si>
  <si>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</si>
  <si>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</si>
  <si>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</si>
  <si>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</si>
  <si>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</si>
  <si>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</si>
  <si>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</si>
  <si>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</si>
  <si>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</si>
  <si>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</si>
  <si>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</si>
  <si>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</si>
  <si>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</si>
  <si>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</si>
  <si>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</si>
  <si>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</si>
  <si>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</si>
  <si>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</si>
  <si>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</si>
  <si>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</si>
  <si>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</si>
  <si>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</si>
  <si>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</si>
  <si>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</si>
  <si>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</si>
  <si>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</si>
  <si>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</si>
  <si>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</si>
  <si>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</si>
  <si>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</si>
  <si>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</si>
  <si>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</si>
  <si>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</si>
  <si>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</si>
  <si>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</si>
  <si>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</si>
  <si>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</si>
  <si>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</si>
  <si>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</si>
  <si>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</si>
  <si>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</si>
  <si>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</si>
  <si>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</si>
  <si>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</si>
  <si>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</si>
  <si>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</si>
  <si>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</si>
  <si>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</si>
  <si>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</si>
  <si>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</si>
  <si>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</si>
  <si>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</si>
  <si>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</si>
  <si>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</si>
  <si>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</si>
  <si>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</si>
  <si>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</si>
  <si>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</si>
  <si>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</si>
  <si>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</si>
  <si>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</si>
  <si>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</si>
  <si>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</si>
  <si>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</si>
  <si>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</si>
  <si>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</si>
  <si>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</si>
  <si>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</si>
  <si>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</si>
  <si>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</si>
  <si>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</si>
  <si>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</si>
  <si>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</si>
  <si>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</si>
  <si>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</si>
  <si>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</si>
  <si>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</si>
  <si>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</si>
  <si>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</si>
  <si>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</si>
  <si>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</si>
  <si>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</si>
  <si>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</si>
  <si>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</si>
  <si>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</si>
  <si>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</si>
  <si>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</si>
  <si>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</si>
  <si>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</si>
  <si>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</si>
  <si>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</si>
  <si>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</si>
  <si>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</si>
  <si>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</si>
  <si>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</si>
  <si>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</si>
  <si>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</si>
  <si>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</si>
  <si>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</si>
  <si>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</si>
  <si>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</si>
  <si>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</si>
  <si>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</si>
  <si>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</si>
  <si>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</si>
  <si>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</si>
  <si>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</si>
  <si>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</si>
  <si>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</si>
  <si>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</si>
  <si>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</si>
  <si>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</si>
  <si>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</si>
  <si>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</si>
  <si>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</si>
  <si>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</si>
  <si>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</si>
  <si>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</si>
  <si>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</si>
  <si>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</si>
  <si>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</si>
  <si>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</si>
  <si>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</si>
  <si>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</si>
  <si>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</si>
  <si>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</si>
  <si>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</si>
  <si>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</si>
  <si>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</si>
  <si>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</si>
  <si>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</si>
  <si>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</si>
  <si>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</si>
  <si>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</si>
  <si>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</si>
  <si>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</si>
  <si>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</si>
  <si>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</si>
  <si>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</si>
  <si>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</si>
  <si>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</si>
  <si>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</si>
  <si>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</si>
  <si>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</si>
  <si>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</si>
  <si>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</si>
  <si>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</si>
  <si>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</si>
  <si>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</si>
  <si>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</si>
  <si>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</si>
  <si>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</si>
  <si>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</si>
  <si>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</si>
  <si>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</si>
  <si>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</si>
  <si>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</si>
  <si>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</si>
  <si>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</si>
  <si>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</si>
  <si>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</si>
  <si>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</si>
  <si>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</si>
  <si>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</si>
  <si>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</si>
  <si>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</si>
  <si>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</si>
  <si>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</si>
  <si>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</si>
  <si>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</si>
  <si>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</si>
  <si>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</si>
  <si>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</si>
  <si>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</si>
  <si>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</si>
  <si>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</si>
  <si>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</si>
  <si>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</si>
  <si>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</si>
  <si>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</si>
  <si>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</si>
  <si>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</si>
  <si>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</si>
  <si>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</si>
  <si>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</si>
  <si>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</si>
  <si>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</si>
  <si>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</si>
  <si>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</si>
  <si>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</si>
  <si>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</si>
  <si>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</si>
  <si>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</si>
  <si>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</si>
  <si>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</si>
  <si>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</si>
  <si>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</si>
  <si>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</si>
  <si>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</si>
  <si>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</si>
  <si>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</si>
  <si>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</si>
  <si>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</si>
  <si>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</si>
  <si>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</si>
  <si>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</si>
  <si>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</si>
  <si>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</si>
  <si>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</si>
  <si>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</si>
  <si>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</si>
  <si>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</si>
  <si>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</si>
  <si>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</si>
  <si>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</si>
  <si>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</si>
  <si>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</si>
  <si>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</si>
  <si>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</si>
  <si>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</si>
  <si>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</si>
  <si>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</si>
  <si>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</si>
  <si>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</si>
  <si>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</si>
  <si>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</si>
  <si>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</si>
  <si>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</si>
  <si>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</si>
  <si>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</si>
  <si>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</si>
  <si>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</si>
  <si>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</si>
  <si>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</si>
  <si>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</si>
  <si>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</si>
  <si>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</si>
  <si>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</si>
  <si>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</si>
  <si>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</si>
  <si>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</si>
  <si>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</si>
  <si>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</si>
  <si>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</si>
  <si>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</si>
  <si>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</si>
  <si>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</si>
  <si>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</si>
  <si>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</si>
  <si>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</si>
  <si>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</si>
  <si>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</si>
  <si>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</si>
  <si>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</si>
  <si>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</si>
  <si>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</si>
  <si>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</si>
  <si>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</si>
  <si>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</si>
  <si>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</si>
  <si>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</si>
  <si>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</si>
  <si>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</si>
  <si>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</si>
  <si>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</si>
  <si>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</si>
  <si>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</si>
  <si>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</si>
  <si>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</si>
  <si>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</si>
  <si>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</si>
  <si>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</si>
  <si>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</si>
  <si>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</si>
  <si>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</si>
  <si>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</si>
  <si>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</si>
  <si>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</si>
  <si>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</si>
  <si>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</si>
  <si>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</si>
  <si>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</si>
  <si>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</si>
  <si>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</si>
  <si>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</si>
  <si>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</si>
  <si>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</si>
  <si>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</si>
  <si>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</si>
  <si>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</si>
  <si>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</si>
  <si>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</si>
  <si>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</si>
  <si>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</si>
  <si>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</si>
  <si>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</si>
  <si>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</si>
  <si>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</si>
  <si>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</si>
  <si>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</si>
  <si>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</si>
  <si>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</si>
  <si>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</si>
  <si>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</si>
  <si>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</si>
  <si>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</si>
  <si>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</si>
  <si>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</si>
  <si>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</si>
  <si>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</si>
  <si>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</si>
  <si>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</si>
  <si>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</si>
  <si>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</si>
  <si>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</si>
  <si>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</si>
  <si>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</si>
  <si>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</si>
  <si>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</si>
  <si>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</si>
  <si>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</si>
  <si>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</si>
  <si>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</si>
  <si>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</si>
  <si>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</si>
  <si>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</si>
  <si>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</si>
  <si>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</si>
  <si>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</si>
  <si>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</si>
  <si>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</si>
  <si>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</si>
  <si>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</si>
  <si>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</si>
  <si>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</si>
  <si>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</si>
  <si>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</si>
  <si>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</si>
  <si>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</si>
  <si>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</si>
  <si>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</si>
  <si>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</si>
  <si>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</si>
  <si>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</si>
  <si>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</si>
  <si>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</si>
  <si>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</si>
  <si>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</si>
  <si>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</si>
  <si>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</si>
  <si>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</si>
  <si>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</si>
  <si>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</si>
  <si>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</si>
  <si>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</si>
  <si>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</si>
  <si>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</si>
  <si>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</si>
  <si>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</si>
  <si>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</si>
  <si>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</si>
  <si>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</si>
  <si>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</si>
  <si>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</si>
  <si>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</si>
  <si>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</si>
  <si>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</si>
  <si>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</si>
  <si>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</si>
  <si>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</si>
  <si>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</si>
  <si>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</si>
  <si>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</si>
  <si>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</si>
  <si>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</si>
  <si>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</si>
  <si>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</si>
  <si>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</si>
  <si>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</si>
  <si>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</si>
  <si>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</si>
  <si>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</si>
  <si>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</si>
  <si>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</si>
  <si>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</si>
  <si>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</si>
  <si>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</si>
  <si>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</si>
  <si>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</si>
  <si>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</si>
  <si>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</si>
  <si>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</si>
  <si>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</si>
  <si>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</si>
  <si>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</si>
  <si>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</si>
  <si>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</si>
  <si>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</si>
  <si>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</si>
  <si>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</si>
  <si>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</si>
  <si>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</si>
  <si>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</si>
  <si>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</si>
  <si>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</si>
  <si>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</si>
  <si>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</si>
  <si>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</si>
  <si>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</si>
  <si>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</si>
  <si>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</si>
  <si>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</si>
  <si>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</si>
  <si>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</si>
  <si>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</si>
  <si>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</si>
  <si>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</si>
  <si>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</si>
  <si>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</si>
  <si>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</si>
  <si>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</si>
  <si>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</si>
  <si>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</si>
  <si>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</si>
  <si>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</si>
  <si>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</si>
  <si>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</si>
  <si>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</si>
  <si>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</si>
  <si>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</si>
  <si>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</si>
  <si>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</si>
  <si>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</si>
  <si>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</si>
  <si>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</si>
  <si>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</si>
  <si>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</si>
  <si>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</si>
  <si>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</si>
  <si>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</si>
  <si>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</si>
  <si>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</si>
  <si>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</si>
  <si>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</si>
  <si>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</si>
  <si>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</si>
  <si>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</si>
  <si>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</si>
  <si>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</si>
  <si>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</si>
  <si>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</si>
  <si>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</si>
  <si>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</si>
  <si>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</si>
  <si>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</si>
  <si>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</si>
  <si>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</si>
  <si>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</si>
  <si>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</si>
  <si>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</si>
  <si>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</si>
  <si>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</si>
  <si>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</si>
  <si>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</si>
  <si>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</si>
  <si>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</si>
  <si>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</si>
  <si>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</si>
  <si>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</si>
  <si>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</si>
  <si>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</si>
  <si>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</si>
  <si>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</si>
  <si>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</si>
  <si>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</si>
  <si>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</si>
  <si>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</si>
  <si>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</si>
  <si>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</si>
  <si>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</si>
  <si>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</si>
  <si>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</si>
  <si>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</si>
  <si>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</si>
  <si>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</si>
  <si>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</si>
  <si>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</si>
  <si>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</si>
  <si>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</si>
  <si>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</si>
  <si>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</si>
  <si>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</si>
  <si>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</si>
  <si>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</si>
  <si>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</si>
  <si>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</si>
  <si>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</si>
  <si>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</si>
  <si>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</si>
  <si>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</si>
  <si>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</si>
  <si>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</si>
  <si>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</si>
  <si>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</si>
  <si>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</si>
  <si>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</si>
  <si>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</si>
  <si>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</si>
  <si>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</si>
  <si>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</si>
  <si>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</si>
  <si>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</si>
  <si>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</si>
  <si>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</si>
  <si>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</si>
  <si>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</si>
  <si>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</si>
  <si>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</si>
  <si>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</si>
  <si>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</si>
  <si>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</si>
  <si>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</si>
  <si>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</si>
  <si>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</si>
  <si>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</si>
  <si>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</si>
  <si>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</si>
  <si>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</si>
  <si>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</si>
  <si>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</si>
  <si>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</si>
  <si>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</si>
  <si>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</si>
  <si>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</si>
  <si>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</si>
  <si>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</si>
  <si>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</si>
  <si>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</si>
  <si>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</si>
  <si>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</si>
  <si>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</si>
  <si>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</si>
  <si>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</si>
  <si>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</si>
  <si>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</si>
  <si>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</si>
  <si>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</si>
  <si>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</si>
  <si>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</si>
  <si>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</si>
  <si>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</si>
  <si>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</si>
  <si>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</si>
  <si>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</si>
  <si>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</si>
  <si>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</si>
  <si>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</si>
  <si>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</si>
  <si>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</si>
  <si>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</si>
  <si>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</si>
  <si>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</si>
  <si>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</si>
  <si>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</si>
  <si>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</si>
  <si>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</si>
  <si>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</si>
  <si>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</si>
  <si>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</si>
  <si>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</si>
  <si>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</si>
  <si>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</si>
  <si>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</si>
  <si>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</si>
  <si>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</si>
  <si>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</si>
  <si>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</si>
  <si>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</si>
  <si>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</si>
  <si>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</si>
  <si>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</si>
  <si>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</si>
  <si>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</si>
  <si>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</si>
  <si>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</si>
  <si>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</si>
  <si>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</si>
  <si>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</si>
  <si>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</si>
  <si>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</si>
  <si>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</si>
  <si>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</si>
  <si>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</si>
  <si>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</si>
  <si>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</si>
  <si>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</si>
  <si>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</si>
  <si>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</si>
  <si>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</si>
  <si>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</si>
  <si>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</si>
  <si>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</si>
  <si>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</si>
  <si>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</si>
  <si>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</si>
  <si>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</si>
  <si>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</si>
  <si>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</si>
  <si>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</si>
  <si>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</si>
  <si>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</si>
  <si>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</si>
  <si>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</si>
  <si>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</si>
  <si>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</si>
  <si>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</si>
  <si>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</si>
  <si>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</si>
  <si>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</si>
  <si>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</si>
  <si>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</si>
  <si>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</si>
  <si>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</si>
  <si>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</si>
  <si>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</si>
  <si>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</si>
  <si>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</si>
  <si>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</si>
  <si>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</si>
  <si>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</si>
  <si>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</si>
  <si>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</si>
  <si>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</si>
  <si>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</si>
  <si>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</si>
  <si>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</si>
  <si>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</si>
  <si>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</si>
  <si>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</si>
  <si>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</si>
  <si>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</si>
  <si>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</si>
  <si>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</si>
  <si>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</si>
  <si>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</si>
  <si>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</si>
  <si>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</si>
  <si>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</si>
  <si>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</si>
  <si>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</si>
  <si>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</si>
  <si>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</si>
  <si>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</si>
  <si>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</si>
  <si>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</si>
  <si>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</si>
  <si>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</si>
  <si>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</si>
  <si>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</si>
  <si>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</si>
  <si>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</si>
  <si>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</si>
  <si>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</si>
  <si>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</si>
  <si>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</si>
  <si>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</si>
  <si>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</si>
  <si>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</si>
  <si>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</si>
  <si>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</si>
  <si>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</si>
  <si>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</si>
  <si>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</si>
  <si>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</si>
  <si>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</si>
  <si>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</si>
  <si>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</si>
  <si>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</si>
  <si>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</si>
  <si>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</si>
  <si>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</si>
  <si>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</si>
  <si>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</si>
  <si>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</si>
  <si>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</si>
  <si>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</si>
  <si>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</si>
  <si>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</si>
  <si>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</si>
  <si>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</si>
  <si>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</si>
  <si>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</si>
  <si>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</si>
  <si>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</si>
  <si>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</si>
  <si>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</si>
  <si>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</si>
  <si>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</si>
  <si>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</si>
  <si>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</si>
  <si>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</si>
  <si>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</si>
  <si>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</si>
  <si>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</si>
  <si>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</si>
  <si>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</si>
  <si>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</si>
  <si>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</si>
  <si>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</si>
  <si>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</si>
  <si>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</si>
  <si>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</si>
  <si>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</si>
  <si>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</si>
  <si>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</si>
  <si>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</si>
  <si>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</si>
  <si>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</si>
  <si>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</si>
  <si>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</si>
  <si>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</si>
  <si>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</si>
  <si>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</si>
  <si>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</si>
  <si>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</si>
  <si>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</si>
  <si>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</si>
  <si>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</si>
  <si>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</si>
  <si>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</si>
  <si>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</si>
  <si>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</si>
  <si>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</si>
  <si>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</si>
  <si>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</si>
  <si>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</si>
  <si>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</si>
  <si>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</si>
  <si>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</si>
  <si>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</si>
  <si>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</si>
  <si>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</si>
  <si>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</si>
  <si>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</si>
  <si>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</si>
  <si>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</si>
  <si>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</si>
  <si>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</si>
  <si>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</si>
  <si>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</si>
  <si>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</si>
  <si>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</si>
  <si>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</si>
  <si>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</si>
  <si>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</si>
  <si>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</si>
  <si>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</si>
  <si>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</si>
  <si>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</si>
  <si>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</si>
  <si>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</si>
  <si>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</si>
  <si>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</si>
  <si>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</si>
  <si>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</si>
  <si>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</si>
  <si>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</si>
  <si>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</si>
  <si>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</si>
  <si>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</si>
  <si>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</si>
  <si>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</si>
  <si>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</si>
  <si>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</si>
  <si>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</si>
  <si>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</si>
  <si>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</si>
  <si>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</si>
  <si>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</si>
  <si>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</si>
  <si>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</si>
  <si>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</si>
  <si>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</si>
  <si>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</si>
  <si>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</si>
  <si>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</si>
  <si>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</si>
  <si>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</si>
  <si>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</si>
  <si>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</si>
  <si>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</si>
  <si>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</si>
  <si>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</si>
  <si>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</si>
  <si>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</si>
  <si>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</si>
  <si>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</si>
  <si>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</si>
  <si>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</si>
  <si>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</si>
  <si>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</si>
  <si>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</si>
  <si>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</si>
  <si>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</si>
  <si>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</si>
  <si>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</si>
  <si>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</si>
  <si>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</si>
  <si>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</si>
  <si>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</si>
  <si>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</si>
  <si>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</si>
  <si>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</si>
  <si>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</si>
  <si>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</si>
  <si>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</si>
  <si>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</si>
  <si>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</si>
  <si>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</si>
  <si>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</si>
  <si>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</si>
  <si>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</si>
  <si>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</si>
  <si>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</si>
  <si>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</si>
  <si>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</si>
  <si>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</si>
  <si>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</si>
  <si>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</si>
  <si>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</si>
  <si>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</si>
  <si>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</si>
  <si>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</si>
  <si>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</si>
  <si>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</si>
  <si>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</si>
  <si>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</si>
  <si>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</si>
  <si>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</si>
  <si>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</si>
  <si>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</si>
  <si>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</si>
  <si>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</si>
  <si>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</si>
  <si>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</si>
  <si>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</si>
  <si>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</si>
  <si>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</si>
  <si>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</si>
  <si>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</si>
  <si>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</si>
  <si>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</si>
  <si>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</si>
  <si>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</si>
  <si>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</si>
  <si>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</si>
  <si>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</si>
  <si>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</si>
  <si>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</si>
  <si>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</si>
  <si>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</si>
  <si>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</si>
  <si>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</si>
  <si>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</si>
  <si>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</si>
  <si>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</si>
  <si>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</si>
  <si>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</si>
  <si>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</si>
  <si>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</si>
  <si>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</si>
  <si>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</si>
  <si>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</si>
  <si>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</si>
  <si>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</si>
  <si>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</si>
  <si>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</si>
  <si>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</si>
  <si>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</si>
  <si>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</si>
  <si>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</si>
  <si>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</si>
  <si>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</si>
  <si>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</si>
  <si>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</si>
  <si>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</si>
  <si>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</si>
  <si>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</si>
  <si>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</si>
  <si>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</si>
  <si>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</si>
  <si>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</si>
  <si>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</si>
  <si>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</si>
  <si>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</si>
  <si>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</si>
  <si>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</si>
  <si>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</si>
  <si>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</si>
  <si>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</si>
  <si>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</si>
  <si>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</si>
  <si>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</si>
  <si>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</si>
  <si>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</si>
  <si>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</si>
  <si>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</si>
  <si>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</si>
  <si>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</si>
  <si>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</si>
  <si>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</si>
  <si>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</si>
  <si>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</si>
  <si>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</si>
  <si>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</si>
  <si>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</si>
  <si>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</si>
  <si>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</si>
  <si>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</si>
  <si>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</si>
  <si>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</si>
  <si>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</si>
  <si>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</si>
  <si>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</si>
  <si>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</si>
  <si>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</si>
  <si>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</si>
  <si>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</si>
  <si>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</si>
  <si>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</si>
  <si>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</si>
  <si>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</si>
  <si>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</si>
  <si>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</si>
  <si>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</si>
  <si>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</si>
  <si>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</si>
  <si>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</si>
  <si>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</si>
  <si>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</si>
  <si>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</si>
  <si>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</si>
  <si>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</si>
  <si>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</si>
  <si>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</si>
  <si>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</si>
  <si>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</si>
  <si>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</si>
  <si>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</si>
  <si>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</si>
  <si>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</si>
  <si>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</si>
  <si>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</si>
  <si>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</si>
  <si>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</si>
  <si>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</si>
  <si>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</si>
  <si>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</si>
  <si>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</si>
  <si>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</si>
  <si>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</si>
  <si>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</si>
  <si>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</si>
  <si>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</si>
  <si>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</si>
  <si>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</si>
  <si>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</si>
  <si>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</si>
  <si>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</si>
  <si>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</si>
  <si>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</si>
  <si>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</si>
  <si>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</si>
  <si>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</si>
  <si>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</si>
  <si>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</si>
  <si>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</si>
  <si>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</si>
  <si>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</si>
  <si>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</si>
  <si>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</si>
  <si>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</si>
  <si>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</si>
  <si>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</si>
  <si>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</si>
  <si>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</si>
  <si>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</si>
  <si>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</si>
  <si>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</si>
  <si>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</si>
  <si>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</si>
  <si>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</si>
  <si>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</si>
  <si>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</si>
  <si>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</si>
  <si>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</si>
  <si>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</si>
  <si>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</si>
  <si>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</si>
  <si>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</si>
  <si>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</si>
  <si>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</si>
  <si>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</si>
  <si>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</si>
  <si>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</si>
  <si>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</si>
  <si>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</si>
  <si>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</si>
  <si>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</si>
  <si>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</si>
  <si>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</si>
  <si>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</si>
  <si>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</si>
  <si>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</si>
  <si>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</si>
  <si>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</si>
  <si>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</si>
  <si>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</si>
  <si>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</si>
  <si>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</si>
  <si>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</si>
  <si>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</si>
  <si>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</si>
  <si>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</si>
  <si>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</si>
  <si>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</si>
  <si>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</si>
  <si>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</si>
  <si>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</si>
  <si>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</si>
  <si>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</si>
  <si>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</si>
  <si>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</si>
  <si>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</si>
  <si>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</si>
  <si>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</si>
  <si>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</si>
  <si>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</si>
  <si>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</si>
  <si>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</si>
  <si>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</si>
  <si>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</si>
  <si>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</si>
  <si>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</si>
  <si>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</si>
  <si>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</si>
  <si>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</si>
  <si>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</si>
  <si>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</si>
  <si>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</si>
  <si>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</si>
  <si>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</si>
  <si>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</si>
  <si>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</si>
  <si>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</si>
  <si>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</si>
  <si>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</si>
  <si>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</si>
  <si>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</si>
  <si>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</si>
  <si>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</si>
  <si>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</si>
  <si>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</si>
  <si>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</si>
  <si>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</si>
  <si>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</si>
  <si>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</si>
  <si>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</si>
  <si>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</si>
  <si>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</si>
  <si>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</si>
  <si>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</si>
  <si>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</si>
  <si>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</si>
  <si>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</si>
  <si>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</si>
  <si>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</si>
  <si>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</si>
  <si>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</si>
  <si>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</si>
  <si>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</si>
  <si>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</si>
  <si>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</si>
  <si>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</si>
  <si>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</si>
  <si>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</si>
  <si>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</si>
  <si>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</si>
  <si>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</si>
  <si>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</si>
  <si>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</si>
  <si>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</si>
  <si>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</si>
  <si>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</si>
  <si>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</si>
  <si>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</si>
  <si>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</si>
  <si>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</si>
  <si>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</si>
  <si>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</si>
  <si>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</si>
  <si>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</si>
  <si>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</si>
  <si>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</si>
  <si>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</si>
  <si>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</si>
  <si>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</si>
  <si>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</si>
  <si>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</si>
  <si>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</si>
  <si>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</si>
  <si>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</si>
  <si>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</si>
  <si>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</si>
  <si>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</si>
  <si>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</si>
  <si>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</si>
  <si>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</si>
  <si>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</si>
  <si>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</si>
  <si>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</si>
  <si>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</si>
  <si>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</si>
  <si>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</si>
  <si>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</si>
  <si>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</si>
  <si>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</si>
  <si>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</si>
  <si>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</si>
  <si>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</si>
  <si>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</si>
  <si>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</si>
  <si>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</si>
  <si>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</si>
  <si>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</si>
  <si>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</si>
  <si>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</si>
  <si>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</si>
  <si>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</si>
  <si>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</si>
  <si>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</si>
  <si>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</si>
  <si>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</si>
  <si>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</si>
  <si>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</si>
  <si>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</si>
  <si>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</si>
  <si>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</si>
  <si>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</si>
  <si>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</si>
  <si>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</si>
  <si>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</si>
  <si>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</si>
  <si>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</si>
  <si>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</si>
  <si>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</si>
  <si>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</si>
  <si>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</si>
  <si>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</si>
  <si>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</si>
  <si>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</si>
  <si>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</si>
  <si>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</si>
  <si>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</si>
  <si>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</si>
  <si>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</si>
  <si>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</si>
  <si>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</si>
  <si>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</si>
  <si>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</si>
  <si>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</si>
  <si>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</si>
  <si>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</si>
  <si>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</si>
  <si>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</si>
  <si>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</si>
  <si>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</si>
  <si>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</si>
  <si>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</si>
  <si>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</si>
  <si>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</si>
  <si>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</si>
  <si>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</si>
  <si>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</si>
  <si>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</si>
  <si>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</si>
  <si>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</si>
  <si>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</si>
  <si>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</si>
  <si>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</si>
  <si>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</si>
  <si>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</si>
  <si>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</si>
  <si>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</si>
  <si>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</si>
  <si>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</si>
  <si>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</si>
  <si>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</si>
  <si>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</si>
  <si>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</si>
  <si>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</si>
  <si>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</si>
  <si>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</si>
  <si>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</si>
  <si>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</si>
  <si>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</si>
  <si>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</si>
  <si>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</si>
  <si>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</si>
  <si>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</si>
  <si>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</si>
  <si>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</si>
  <si>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</si>
  <si>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</si>
  <si>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</si>
  <si>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</si>
  <si>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</si>
  <si>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</si>
  <si>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</si>
  <si>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</si>
  <si>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</si>
  <si>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</si>
  <si>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</si>
  <si>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</si>
  <si>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</si>
  <si>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</si>
  <si>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</si>
  <si>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</si>
  <si>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</si>
  <si>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</si>
  <si>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</si>
  <si>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</si>
  <si>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</si>
  <si>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</si>
  <si>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</si>
  <si>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</si>
  <si>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</si>
  <si>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</si>
  <si>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</si>
  <si>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</si>
  <si>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</si>
  <si>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</si>
  <si>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</si>
  <si>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</si>
  <si>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</si>
  <si>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</si>
  <si>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</si>
  <si>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</si>
  <si>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</si>
  <si>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</si>
  <si>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</si>
  <si>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</si>
  <si>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</si>
  <si>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</si>
  <si>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</si>
  <si>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</si>
  <si>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</si>
  <si>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</si>
  <si>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</si>
  <si>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</si>
  <si>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</si>
  <si>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</si>
  <si>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</si>
  <si>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</si>
  <si>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</si>
  <si>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</si>
  <si>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</si>
  <si>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</si>
  <si>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</si>
  <si>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</si>
  <si>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</si>
  <si>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</si>
  <si>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</si>
  <si>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</si>
  <si>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</si>
  <si>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</si>
  <si>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</si>
  <si>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</si>
  <si>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</si>
  <si>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</si>
  <si>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</si>
  <si>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</si>
  <si>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</si>
  <si>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</si>
  <si>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</si>
  <si>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</si>
  <si>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</si>
  <si>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</si>
  <si>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</si>
  <si>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</si>
  <si>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</si>
  <si>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</si>
  <si>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</si>
  <si>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</si>
  <si>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</si>
  <si>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</si>
  <si>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</si>
  <si>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</si>
  <si>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</si>
  <si>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</si>
  <si>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</si>
  <si>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</si>
  <si>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</si>
  <si>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</si>
  <si>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</si>
  <si>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</si>
  <si>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</si>
  <si>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</si>
  <si>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</si>
  <si>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</si>
  <si>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</si>
  <si>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</si>
  <si>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</si>
  <si>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</si>
  <si>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</si>
  <si>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</si>
  <si>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</si>
  <si>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</si>
  <si>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</si>
  <si>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</si>
  <si>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</si>
  <si>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</si>
  <si>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</si>
  <si>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</si>
  <si>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</si>
  <si>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</si>
  <si>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</si>
  <si>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</si>
  <si>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</si>
  <si>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</si>
  <si>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</si>
  <si>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</si>
  <si>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</si>
  <si>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</si>
  <si>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</si>
  <si>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</si>
  <si>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</si>
  <si>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</si>
  <si>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</si>
  <si>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</si>
  <si>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</si>
  <si>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</si>
  <si>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</si>
  <si>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</si>
  <si>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</si>
  <si>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</si>
  <si>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</si>
  <si>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</si>
  <si>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</si>
  <si>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</si>
  <si>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</si>
  <si>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</si>
  <si>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</si>
  <si>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</si>
  <si>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</si>
  <si>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</si>
  <si>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</si>
  <si>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</si>
  <si>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</si>
  <si>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</si>
  <si>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</si>
  <si>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</si>
  <si>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</si>
  <si>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</si>
  <si>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</si>
  <si>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</si>
  <si>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</si>
  <si>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</si>
  <si>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</si>
  <si>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</si>
  <si>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</si>
  <si>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</si>
  <si>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</si>
  <si>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</si>
  <si>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</si>
  <si>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</si>
  <si>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</si>
  <si>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</si>
  <si>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</si>
  <si>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</si>
  <si>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</si>
  <si>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</si>
  <si>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</si>
  <si>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</si>
  <si>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</si>
  <si>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</si>
  <si>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</si>
  <si>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</si>
  <si>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</si>
  <si>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</si>
  <si>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</si>
  <si>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</si>
  <si>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</si>
  <si>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</si>
  <si>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</si>
  <si>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</si>
  <si>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</si>
  <si>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</si>
  <si>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</si>
  <si>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</si>
  <si>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</si>
  <si>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</si>
  <si>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</si>
  <si>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</si>
  <si>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</si>
  <si>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</si>
  <si>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</si>
  <si>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</si>
  <si>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</si>
  <si>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</si>
  <si>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</si>
  <si>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</si>
  <si>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</si>
  <si>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</si>
  <si>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</si>
  <si>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</si>
  <si>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</si>
  <si>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</si>
  <si>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</si>
  <si>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</si>
  <si>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</si>
  <si>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</si>
  <si>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</si>
  <si>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</si>
  <si>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</si>
  <si>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</si>
  <si>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</si>
  <si>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</si>
  <si>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</si>
  <si>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</si>
  <si>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</si>
  <si>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</si>
  <si>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</si>
  <si>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</si>
  <si>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</si>
  <si>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</si>
  <si>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</si>
  <si>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</si>
  <si>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</si>
  <si>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</si>
  <si>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</si>
  <si>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</si>
  <si>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</si>
  <si>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</si>
  <si>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</si>
  <si>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</si>
  <si>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</si>
  <si>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</si>
  <si>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</si>
  <si>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</si>
  <si>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</si>
  <si>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</si>
  <si>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</si>
  <si>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</si>
  <si>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</si>
  <si>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</si>
  <si>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</si>
  <si>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</si>
  <si>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</si>
  <si>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</si>
  <si>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</si>
  <si>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</si>
  <si>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</si>
  <si>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</si>
  <si>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</si>
  <si>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</si>
  <si>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</si>
  <si>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</si>
  <si>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</si>
  <si>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</si>
  <si>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</si>
  <si>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</si>
  <si>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</si>
  <si>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</si>
  <si>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</si>
  <si>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</si>
  <si>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</si>
  <si>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</si>
  <si>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</si>
  <si>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</si>
  <si>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</si>
  <si>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</si>
  <si>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</si>
  <si>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</si>
  <si>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</si>
  <si>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</si>
  <si>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</si>
  <si>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</si>
  <si>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</si>
  <si>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</si>
  <si>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</si>
  <si>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</si>
  <si>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</si>
  <si>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</si>
  <si>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</si>
  <si>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</si>
  <si>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</si>
  <si>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</si>
  <si>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</si>
  <si>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</si>
  <si>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</si>
  <si>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</si>
  <si>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</si>
  <si>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</si>
  <si>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</si>
  <si>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</si>
  <si>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</si>
  <si>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</si>
  <si>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</si>
  <si>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</si>
  <si>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</si>
  <si>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</si>
  <si>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</si>
  <si>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</si>
  <si>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</si>
  <si>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</si>
  <si>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</si>
  <si>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</si>
  <si>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</si>
  <si>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</si>
  <si>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</si>
  <si>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</si>
  <si>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</si>
  <si>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</si>
  <si>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</si>
  <si>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</si>
  <si>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</si>
  <si>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</si>
  <si>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</si>
  <si>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</si>
  <si>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</si>
  <si>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</si>
  <si>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</si>
  <si>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</si>
  <si>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</si>
  <si>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</si>
  <si>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</si>
  <si>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</si>
  <si>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</si>
  <si>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</si>
  <si>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</si>
  <si>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</si>
  <si>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</si>
  <si>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</si>
  <si>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</si>
  <si>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</si>
  <si>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</si>
  <si>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</si>
  <si>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</si>
  <si>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</si>
  <si>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</si>
  <si>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</si>
  <si>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</si>
  <si>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</si>
  <si>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</si>
  <si>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</si>
  <si>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</si>
  <si>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</si>
  <si>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</si>
  <si>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</si>
  <si>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</si>
  <si>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</si>
  <si>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</si>
  <si>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</si>
  <si>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</si>
  <si>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</si>
  <si>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</si>
  <si>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</si>
  <si>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</si>
  <si>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</si>
  <si>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</si>
  <si>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</si>
  <si>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</si>
  <si>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</si>
  <si>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</si>
  <si>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</si>
  <si>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</si>
  <si>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</si>
  <si>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</si>
  <si>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</si>
  <si>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</si>
  <si>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</si>
  <si>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</si>
  <si>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</si>
  <si>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</si>
  <si>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</si>
  <si>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</si>
  <si>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</si>
  <si>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</si>
  <si>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</si>
  <si>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</si>
  <si>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</si>
  <si>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</si>
  <si>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</si>
  <si>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</si>
  <si>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</si>
  <si>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</si>
  <si>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</si>
  <si>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</si>
  <si>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</si>
  <si>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</si>
  <si>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</si>
  <si>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</si>
  <si>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</si>
  <si>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</si>
  <si>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</si>
  <si>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</si>
  <si>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</si>
  <si>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</si>
  <si>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</si>
  <si>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</si>
  <si>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</si>
  <si>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</si>
  <si>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</si>
  <si>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</si>
  <si>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</si>
  <si>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</si>
  <si>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</si>
  <si>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</si>
  <si>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</si>
  <si>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</si>
  <si>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</si>
  <si>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</si>
  <si>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</si>
  <si>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</si>
  <si>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</si>
  <si>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</si>
  <si>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</si>
  <si>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</si>
  <si>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</si>
  <si>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</si>
  <si>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</si>
  <si>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</si>
  <si>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</si>
  <si>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</si>
  <si>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</si>
  <si>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</si>
  <si>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</si>
  <si>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</si>
  <si>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</si>
  <si>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</si>
  <si>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</si>
  <si>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</si>
  <si>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</si>
  <si>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</si>
  <si>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</si>
  <si>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</si>
  <si>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</si>
  <si>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</si>
  <si>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</si>
  <si>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</si>
  <si>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</si>
  <si>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</si>
  <si>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</si>
  <si>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</si>
  <si>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</si>
  <si>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</si>
  <si>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</si>
  <si>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</si>
  <si>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</si>
  <si>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</si>
  <si>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</si>
  <si>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</si>
  <si>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</si>
  <si>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</si>
  <si>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</si>
  <si>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</si>
  <si>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</si>
  <si>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</si>
  <si>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</si>
  <si>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</si>
  <si>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</si>
  <si>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</si>
  <si>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</si>
  <si>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</si>
  <si>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</si>
  <si>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</si>
  <si>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</si>
  <si>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</si>
  <si>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</si>
  <si>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</si>
  <si>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</si>
  <si>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</si>
  <si>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</si>
  <si>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</si>
  <si>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</si>
  <si>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</si>
  <si>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</si>
  <si>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</si>
  <si>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</si>
  <si>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</si>
  <si>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</si>
  <si>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</si>
  <si>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</si>
  <si>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</si>
  <si>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</si>
  <si>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</si>
  <si>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</si>
  <si>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</si>
  <si>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</si>
  <si>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</si>
  <si>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</si>
  <si>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</si>
  <si>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</si>
  <si>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</si>
  <si>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</si>
  <si>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</si>
  <si>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</si>
  <si>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</si>
  <si>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</si>
  <si>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</si>
  <si>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</si>
  <si>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</si>
  <si>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</si>
  <si>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</si>
  <si>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</si>
  <si>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</si>
  <si>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</si>
  <si>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</si>
  <si>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</si>
  <si>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</si>
  <si>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</si>
  <si>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</si>
  <si>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</si>
  <si>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</si>
  <si>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</si>
  <si>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</si>
  <si>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</si>
  <si>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</si>
  <si>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</si>
  <si>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</si>
  <si>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</si>
  <si>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</si>
  <si>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</si>
  <si>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</si>
  <si>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</si>
  <si>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</si>
  <si>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</si>
  <si>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</si>
  <si>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</si>
  <si>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</si>
  <si>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</si>
  <si>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</si>
  <si>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</si>
  <si>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</si>
  <si>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</si>
  <si>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</si>
  <si>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</si>
  <si>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</si>
  <si>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</si>
  <si>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</si>
  <si>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</si>
  <si>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</si>
  <si>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</si>
  <si>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</si>
  <si>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</si>
  <si>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</si>
  <si>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</si>
  <si>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</si>
  <si>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</si>
  <si>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</si>
  <si>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</si>
  <si>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</si>
  <si>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</si>
  <si>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</si>
  <si>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</si>
  <si>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</si>
  <si>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</si>
  <si>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</si>
  <si>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</si>
  <si>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</si>
  <si>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</si>
  <si>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</si>
  <si>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</si>
  <si>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</si>
  <si>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</si>
  <si>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</si>
  <si>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</si>
  <si>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</si>
  <si>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</si>
  <si>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</si>
  <si>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</si>
  <si>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</si>
  <si>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</si>
  <si>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</si>
  <si>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</si>
  <si>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</si>
  <si>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</si>
  <si>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</si>
  <si>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</si>
  <si>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</si>
  <si>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</si>
  <si>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</si>
  <si>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</si>
  <si>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</si>
  <si>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</si>
  <si>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</si>
  <si>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</si>
  <si>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</si>
  <si>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</si>
  <si>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</si>
  <si>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</si>
  <si>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</si>
  <si>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</si>
  <si>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</si>
  <si>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</si>
  <si>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</si>
  <si>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</si>
  <si>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</si>
  <si>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</si>
  <si>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</si>
  <si>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</si>
  <si>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</si>
  <si>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</si>
  <si>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</si>
  <si>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</si>
  <si>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</si>
  <si>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</si>
  <si>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</si>
  <si>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</si>
  <si>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</si>
  <si>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</si>
  <si>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</si>
  <si>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</si>
  <si>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</si>
  <si>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</si>
  <si>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</si>
  <si>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</si>
  <si>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</si>
  <si>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</si>
  <si>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</si>
  <si>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</si>
  <si>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</si>
  <si>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</si>
  <si>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</si>
  <si>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</si>
  <si>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</si>
  <si>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</si>
  <si>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</si>
  <si>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</si>
  <si>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</si>
  <si>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</si>
  <si>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</si>
  <si>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</si>
  <si>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</si>
  <si>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</si>
  <si>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</si>
  <si>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</si>
  <si>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</si>
  <si>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</si>
  <si>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</si>
  <si>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</si>
  <si>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</si>
  <si>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</si>
  <si>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</si>
  <si>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</si>
  <si>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</si>
  <si>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</si>
  <si>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</si>
  <si>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</si>
  <si>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</si>
  <si>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</si>
  <si>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</si>
  <si>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</si>
  <si>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</si>
  <si>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</si>
  <si>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</si>
  <si>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</si>
  <si>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</si>
  <si>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</si>
  <si>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</si>
  <si>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</si>
  <si>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</si>
  <si>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</si>
  <si>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</si>
  <si>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</si>
  <si>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</si>
  <si>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</si>
  <si>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</si>
  <si>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</si>
  <si>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</si>
  <si>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</si>
  <si>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</si>
  <si>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</si>
  <si>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</si>
  <si>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</si>
  <si>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</si>
  <si>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</si>
  <si>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</si>
  <si>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</si>
  <si>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</si>
  <si>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</si>
  <si>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</si>
  <si>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</si>
  <si>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</si>
  <si>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</si>
  <si>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</si>
  <si>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</si>
  <si>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</si>
  <si>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</si>
  <si>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</si>
  <si>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</si>
  <si>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</si>
  <si>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</si>
  <si>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</si>
  <si>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</si>
  <si>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</si>
  <si>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</si>
  <si>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</si>
  <si>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</si>
  <si>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</si>
  <si>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</si>
  <si>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</si>
  <si>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</si>
  <si>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</si>
  <si>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</si>
  <si>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</si>
  <si>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</si>
  <si>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</si>
  <si>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</si>
  <si>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</si>
  <si>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</si>
  <si>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</si>
  <si>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</si>
  <si>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</si>
  <si>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</si>
  <si>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</si>
  <si>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</si>
  <si>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</si>
  <si>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</si>
  <si>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</si>
  <si>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</si>
  <si>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</si>
  <si>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</si>
  <si>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</si>
  <si>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</si>
  <si>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</si>
  <si>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</si>
  <si>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</si>
  <si>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</si>
  <si>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</si>
  <si>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</si>
  <si>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</si>
  <si>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</si>
  <si>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</si>
  <si>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</si>
  <si>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</si>
  <si>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</si>
  <si>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</si>
  <si>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</si>
  <si>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</si>
  <si>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</si>
  <si>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</si>
  <si>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</si>
  <si>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</si>
  <si>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</si>
  <si>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</si>
  <si>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</si>
  <si>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</si>
  <si>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</si>
  <si>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</si>
  <si>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</si>
  <si>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</si>
  <si>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</si>
  <si>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</si>
  <si>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</si>
  <si>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</si>
  <si>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</si>
  <si>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</si>
  <si>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</si>
  <si>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</si>
  <si>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</si>
  <si>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</si>
  <si>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</si>
  <si>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</si>
  <si>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</si>
  <si>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</si>
  <si>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</si>
  <si>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</si>
  <si>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</si>
  <si>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</si>
  <si>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</si>
  <si>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</si>
  <si>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</si>
  <si>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</si>
  <si>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</si>
  <si>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</si>
  <si>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</si>
  <si>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</si>
  <si>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</si>
  <si>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</si>
  <si>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</si>
  <si>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</si>
  <si>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</si>
  <si>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</si>
  <si>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</si>
  <si>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</si>
  <si>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</si>
  <si>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</si>
  <si>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</si>
  <si>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</si>
  <si>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</si>
  <si>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</si>
  <si>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</si>
  <si>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</si>
  <si>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</si>
  <si>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</si>
  <si>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</si>
  <si>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</si>
  <si>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</si>
  <si>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</si>
  <si>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</si>
  <si>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</si>
  <si>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</si>
  <si>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</si>
  <si>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</si>
  <si>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</si>
  <si>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</si>
  <si>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</si>
  <si>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</si>
  <si>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</si>
  <si>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</si>
  <si>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</si>
  <si>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</si>
  <si>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</si>
  <si>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</si>
  <si>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</si>
  <si>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</si>
  <si>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</si>
  <si>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</si>
  <si>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</si>
  <si>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</si>
  <si>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</si>
  <si>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</si>
  <si>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</si>
  <si>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</si>
  <si>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</si>
  <si>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</si>
  <si>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</si>
  <si>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</si>
  <si>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</si>
  <si>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</si>
  <si>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</si>
  <si>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</si>
  <si>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</si>
  <si>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</si>
  <si>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</si>
  <si>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</si>
  <si>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</si>
  <si>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</si>
  <si>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</si>
  <si>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</si>
  <si>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</si>
  <si>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</si>
  <si>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</si>
  <si>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</si>
  <si>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</si>
  <si>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</si>
  <si>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</si>
  <si>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</si>
  <si>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</si>
  <si>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</si>
  <si>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</si>
  <si>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</si>
  <si>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</si>
  <si>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</si>
  <si>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</si>
  <si>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</si>
  <si>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</si>
  <si>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</si>
  <si>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</si>
  <si>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</si>
  <si>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</si>
  <si>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</si>
  <si>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</si>
  <si>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</si>
  <si>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</si>
  <si>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</si>
  <si>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</si>
  <si>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</si>
  <si>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</si>
  <si>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</si>
  <si>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</si>
  <si>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</si>
  <si>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</si>
  <si>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</si>
  <si>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</si>
  <si>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</si>
  <si>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</si>
  <si>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</si>
  <si>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</si>
  <si>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</si>
  <si>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</si>
  <si>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</si>
  <si>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</si>
  <si>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</si>
  <si>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</si>
  <si>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</si>
  <si>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</si>
  <si>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</si>
  <si>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</si>
  <si>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</si>
  <si>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</si>
  <si>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</si>
  <si>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</si>
  <si>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</si>
  <si>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</si>
  <si>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</si>
  <si>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</si>
  <si>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</si>
  <si>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</si>
  <si>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</si>
  <si>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</si>
  <si>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</si>
  <si>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</si>
  <si>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</si>
  <si>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</si>
  <si>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</si>
  <si>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</si>
  <si>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</si>
  <si>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</si>
  <si>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</si>
  <si>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</si>
  <si>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</si>
  <si>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</si>
  <si>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</si>
  <si>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</si>
  <si>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</si>
  <si>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</si>
  <si>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</si>
  <si>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</si>
  <si>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</si>
  <si>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</si>
  <si>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</si>
  <si>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</si>
  <si>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</si>
  <si>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</si>
  <si>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</si>
  <si>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</si>
  <si>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</si>
  <si>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</si>
  <si>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</si>
  <si>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</si>
  <si>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</si>
  <si>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</si>
  <si>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</si>
  <si>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</si>
  <si>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</si>
  <si>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</si>
  <si>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</si>
  <si>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</si>
  <si>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</si>
  <si>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</si>
  <si>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</si>
  <si>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</si>
  <si>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</si>
  <si>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</si>
  <si>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</si>
  <si>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</si>
  <si>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</si>
  <si>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</si>
  <si>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</si>
  <si>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</si>
  <si>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</si>
  <si>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</si>
  <si>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</si>
  <si>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</si>
  <si>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</si>
  <si>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</si>
  <si>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</si>
  <si>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</si>
  <si>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</si>
  <si>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</si>
  <si>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</si>
  <si>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</si>
  <si>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</si>
  <si>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</si>
  <si>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</si>
  <si>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</si>
  <si>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</si>
  <si>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</si>
  <si>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</si>
  <si>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</si>
  <si>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</si>
  <si>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</si>
  <si>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</si>
  <si>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</si>
  <si>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</si>
  <si>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</si>
  <si>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</si>
  <si>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</si>
  <si>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</si>
  <si>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</si>
  <si>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</si>
  <si>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</si>
  <si>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</si>
  <si>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</si>
  <si>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</si>
  <si>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</si>
  <si>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</si>
  <si>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</si>
  <si>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</si>
  <si>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</si>
  <si>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</si>
  <si>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</si>
  <si>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</si>
  <si>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</si>
  <si>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</si>
  <si>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</si>
  <si>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</si>
  <si>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</si>
  <si>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</si>
  <si>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</si>
  <si>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</si>
  <si>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</si>
  <si>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</si>
  <si>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</si>
  <si>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</si>
  <si>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</si>
  <si>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</si>
  <si>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</si>
  <si>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</si>
  <si>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</si>
  <si>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</si>
  <si>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</si>
  <si>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</si>
  <si>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</si>
  <si>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</si>
  <si>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</si>
  <si>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</si>
  <si>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</si>
  <si>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</si>
  <si>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</si>
  <si>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</si>
  <si>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</si>
  <si>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</si>
  <si>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</si>
  <si>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</si>
  <si>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</si>
  <si>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</si>
  <si>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</si>
  <si>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</si>
  <si>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</si>
  <si>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</si>
  <si>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</si>
  <si>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</si>
  <si>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</si>
  <si>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</si>
  <si>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</si>
  <si>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</si>
  <si>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</si>
  <si>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</si>
  <si>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</si>
  <si>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</si>
  <si>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</si>
  <si>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</si>
  <si>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</si>
  <si>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</si>
  <si>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</si>
  <si>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</si>
  <si>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</si>
  <si>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</si>
  <si>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</si>
  <si>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</si>
  <si>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</si>
  <si>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</si>
  <si>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</si>
  <si>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</si>
  <si>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</si>
  <si>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</si>
  <si>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</si>
  <si>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</si>
  <si>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</si>
  <si>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</si>
  <si>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</si>
  <si>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</si>
  <si>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</si>
  <si>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</si>
  <si>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</si>
  <si>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</si>
  <si>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</si>
  <si>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</si>
  <si>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</si>
  <si>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</si>
  <si>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</si>
  <si>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</si>
  <si>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</si>
  <si>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</si>
  <si>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</si>
  <si>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</si>
  <si>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</si>
  <si>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</si>
  <si>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</si>
  <si>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</si>
  <si>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</si>
  <si>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</si>
  <si>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</si>
  <si>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</si>
  <si>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</si>
  <si>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</si>
  <si>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</si>
  <si>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</si>
  <si>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</si>
  <si>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</si>
  <si>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</si>
  <si>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</si>
  <si>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</si>
  <si>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</si>
  <si>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</si>
  <si>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</si>
  <si>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</si>
  <si>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</si>
  <si>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</si>
  <si>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</si>
  <si>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</si>
  <si>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</si>
  <si>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</si>
  <si>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</si>
  <si>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</si>
  <si>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</si>
  <si>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</si>
  <si>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</si>
  <si>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</si>
  <si>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</si>
  <si>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</si>
  <si>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</si>
  <si>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</si>
  <si>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</si>
  <si>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</si>
  <si>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</si>
  <si>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</si>
  <si>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</si>
  <si>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</si>
  <si>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</si>
  <si>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</si>
  <si>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</si>
  <si>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</si>
  <si>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</si>
  <si>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</si>
  <si>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</si>
  <si>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</si>
  <si>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</si>
  <si>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</si>
  <si>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</si>
  <si>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</si>
  <si>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</si>
  <si>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</si>
  <si>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</si>
  <si>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</si>
  <si>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</si>
  <si>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</si>
  <si>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</si>
  <si>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</si>
  <si>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</si>
  <si>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</si>
  <si>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</si>
  <si>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</si>
  <si>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</si>
  <si>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</si>
  <si>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</si>
  <si>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</si>
  <si>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</si>
  <si>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</si>
  <si>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</si>
  <si>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</si>
  <si>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</si>
  <si>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</si>
  <si>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</si>
  <si>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</si>
  <si>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</si>
  <si>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</si>
  <si>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</si>
  <si>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</si>
  <si>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</si>
  <si>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</si>
  <si>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</si>
  <si>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</si>
  <si>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</si>
  <si>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</si>
  <si>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</si>
  <si>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</si>
  <si>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</si>
  <si>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</si>
  <si>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</si>
  <si>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</si>
  <si>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</si>
  <si>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</si>
  <si>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</si>
  <si>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</si>
  <si>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</si>
  <si>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</si>
  <si>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</si>
  <si>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</si>
  <si>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</si>
  <si>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</si>
  <si>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</si>
  <si>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</si>
  <si>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</si>
  <si>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</si>
  <si>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</si>
  <si>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</si>
  <si>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</si>
  <si>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</si>
  <si>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</si>
  <si>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</si>
  <si>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</si>
  <si>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</si>
  <si>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</si>
  <si>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</si>
  <si>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</si>
  <si>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</si>
  <si>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</si>
  <si>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</si>
  <si>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</si>
  <si>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</si>
  <si>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</si>
  <si>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</si>
  <si>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</si>
  <si>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</si>
  <si>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</si>
  <si>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</si>
  <si>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</si>
  <si>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</si>
  <si>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</si>
  <si>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</si>
  <si>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</si>
  <si>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</si>
  <si>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</si>
  <si>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</si>
  <si>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</si>
  <si>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</si>
  <si>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</si>
  <si>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</si>
  <si>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</si>
  <si>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</si>
  <si>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</si>
  <si>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</si>
  <si>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</si>
  <si>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</si>
  <si>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</si>
  <si>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</si>
  <si>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</si>
  <si>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</si>
  <si>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</si>
  <si>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</si>
  <si>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</si>
  <si>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</si>
  <si>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</si>
  <si>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</si>
  <si>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</si>
  <si>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</si>
  <si>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</si>
  <si>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</si>
  <si>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</si>
  <si>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</si>
  <si>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</si>
  <si>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</si>
  <si>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</si>
  <si>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</si>
  <si>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</si>
  <si>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</si>
  <si>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</si>
  <si>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</si>
  <si>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</si>
  <si>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</si>
  <si>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</si>
  <si>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</si>
  <si>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</si>
  <si>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</si>
  <si>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</si>
  <si>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</si>
  <si>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</si>
  <si>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</si>
  <si>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</si>
  <si>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</si>
  <si>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</si>
  <si>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</si>
  <si>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</si>
  <si>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</si>
  <si>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</si>
  <si>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</si>
  <si>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</si>
  <si>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</si>
  <si>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</si>
  <si>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</si>
  <si>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</si>
  <si>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</si>
  <si>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</si>
  <si>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</si>
  <si>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</si>
  <si>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</si>
  <si>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</si>
  <si>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</si>
  <si>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</si>
  <si>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</si>
  <si>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</si>
  <si>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</si>
  <si>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</si>
  <si>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</si>
  <si>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</si>
  <si>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</si>
  <si>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</si>
  <si>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</si>
  <si>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</si>
  <si>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</si>
  <si>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</si>
  <si>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</si>
  <si>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</si>
  <si>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</si>
  <si>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</si>
  <si>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</si>
  <si>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</si>
  <si>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</si>
  <si>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</si>
  <si>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</si>
  <si>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</si>
  <si>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</si>
  <si>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</si>
  <si>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</si>
  <si>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</si>
  <si>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</si>
  <si>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</si>
  <si>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</si>
  <si>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</si>
  <si>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</si>
  <si>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</si>
  <si>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</si>
  <si>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</si>
  <si>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</si>
  <si>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</si>
  <si>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</si>
  <si>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</si>
  <si>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</si>
  <si>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</si>
  <si>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</si>
  <si>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</si>
  <si>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</si>
  <si>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</si>
  <si>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</si>
  <si>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</si>
  <si>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</si>
  <si>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</si>
  <si>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</si>
  <si>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</si>
  <si>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</si>
  <si>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</si>
  <si>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</si>
  <si>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</si>
  <si>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</si>
  <si>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</si>
  <si>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</si>
  <si>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</si>
  <si>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</si>
  <si>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</si>
  <si>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</si>
  <si>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</si>
  <si>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</si>
  <si>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</si>
  <si>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</si>
  <si>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</si>
  <si>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</si>
  <si>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</si>
  <si>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</si>
  <si>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</si>
  <si>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</si>
  <si>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</si>
  <si>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</si>
  <si>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</si>
  <si>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</si>
  <si>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</si>
  <si>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</si>
  <si>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</si>
  <si>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</si>
  <si>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</si>
  <si>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</si>
  <si>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</si>
  <si>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</si>
  <si>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</si>
  <si>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</si>
  <si>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</si>
  <si>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</si>
  <si>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</si>
  <si>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</si>
  <si>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</si>
  <si>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</si>
  <si>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</si>
  <si>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</si>
  <si>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</si>
  <si>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</si>
  <si>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</si>
  <si>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</si>
  <si>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</si>
  <si>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</si>
  <si>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</si>
  <si>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</si>
  <si>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</si>
  <si>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</si>
  <si>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</si>
  <si>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</si>
  <si>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</si>
  <si>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</si>
  <si>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</si>
  <si>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</si>
  <si>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</si>
  <si>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</si>
  <si>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</si>
  <si>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</si>
  <si>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</si>
  <si>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</si>
  <si>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</si>
  <si>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</si>
  <si>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</si>
  <si>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</si>
  <si>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</si>
  <si>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</si>
  <si>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</si>
  <si>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</si>
  <si>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</si>
  <si>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</si>
  <si>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</si>
  <si>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</si>
  <si>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</si>
  <si>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</si>
  <si>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</si>
  <si>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</si>
  <si>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</si>
  <si>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</si>
  <si>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</si>
  <si>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</si>
  <si>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</si>
  <si>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</si>
  <si>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</si>
  <si>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</si>
  <si>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</si>
  <si>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</si>
  <si>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</si>
  <si>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</si>
  <si>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</si>
  <si>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</si>
  <si>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</si>
  <si>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</si>
  <si>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</si>
  <si>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</si>
  <si>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</si>
  <si>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</si>
  <si>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</si>
  <si>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</si>
  <si>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</si>
  <si>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</si>
  <si>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</si>
  <si>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</si>
  <si>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</si>
  <si>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</si>
  <si>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</si>
  <si>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</si>
  <si>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</si>
  <si>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</si>
  <si>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</si>
  <si>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</si>
  <si>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</si>
  <si>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</si>
  <si>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</si>
  <si>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</si>
  <si>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</si>
  <si>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</si>
  <si>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</si>
  <si>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</si>
  <si>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</si>
  <si>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</si>
  <si>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</si>
  <si>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</si>
  <si>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</si>
  <si>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</si>
  <si>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</si>
  <si>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</si>
  <si>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</si>
  <si>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</si>
  <si>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</si>
  <si>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</si>
  <si>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</si>
  <si>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</si>
  <si>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</si>
  <si>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</si>
  <si>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</si>
  <si>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</si>
  <si>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</si>
  <si>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</si>
  <si>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</si>
  <si>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</si>
  <si>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</si>
  <si>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</si>
  <si>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</si>
  <si>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</si>
  <si>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</si>
  <si>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</si>
  <si>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</si>
  <si>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</si>
  <si>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</si>
  <si>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</si>
  <si>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</si>
  <si>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</si>
  <si>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</si>
  <si>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</si>
  <si>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</si>
  <si>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</si>
  <si>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</si>
  <si>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</si>
  <si>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</si>
  <si>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</si>
  <si>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</si>
  <si>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</si>
  <si>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</si>
  <si>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</si>
  <si>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</si>
  <si>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</si>
  <si>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</si>
  <si>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</si>
  <si>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</si>
  <si>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</si>
  <si>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</si>
  <si>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</si>
  <si>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</si>
  <si>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</si>
  <si>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</si>
  <si>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</si>
  <si>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</si>
  <si>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</si>
  <si>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</si>
  <si>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</si>
  <si>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</si>
  <si>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</si>
  <si>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</si>
  <si>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</si>
  <si>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</si>
  <si>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</si>
  <si>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</si>
  <si>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</si>
  <si>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</si>
  <si>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</si>
  <si>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</si>
  <si>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</si>
  <si>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</si>
  <si>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</si>
  <si>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</si>
  <si>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</si>
  <si>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</si>
  <si>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</si>
  <si>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</si>
  <si>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</si>
  <si>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</si>
  <si>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</si>
  <si>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</si>
  <si>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</si>
  <si>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</si>
  <si>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</si>
  <si>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</si>
  <si>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</si>
  <si>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</si>
  <si>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</si>
  <si>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</si>
  <si>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</si>
  <si>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</si>
  <si>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</si>
  <si>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</si>
  <si>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</si>
  <si>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</si>
  <si>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</si>
  <si>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</si>
  <si>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</si>
  <si>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</si>
  <si>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</si>
  <si>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</si>
  <si>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</si>
  <si>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</si>
  <si>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</si>
  <si>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</si>
  <si>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</si>
  <si>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</si>
  <si>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</si>
  <si>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</si>
  <si>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</si>
  <si>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</si>
  <si>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</si>
  <si>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</si>
  <si>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</si>
  <si>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</si>
  <si>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</si>
  <si>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</si>
  <si>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</si>
  <si>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</si>
  <si>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</si>
  <si>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</si>
  <si>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</si>
  <si>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</si>
  <si>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</si>
  <si>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</si>
  <si>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</si>
  <si>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</si>
  <si>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</si>
  <si>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</si>
  <si>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</si>
  <si>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</si>
  <si>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</si>
  <si>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</si>
  <si>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</si>
  <si>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</si>
  <si>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</si>
  <si>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</si>
  <si>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</si>
  <si>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</si>
  <si>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</si>
  <si>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</si>
  <si>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</si>
  <si>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</si>
  <si>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</si>
  <si>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</si>
  <si>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</si>
  <si>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</si>
  <si>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</si>
  <si>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</si>
  <si>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</si>
  <si>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</si>
  <si>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</si>
  <si>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</si>
  <si>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</si>
  <si>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</si>
  <si>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</si>
  <si>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</si>
  <si>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</si>
  <si>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</si>
  <si>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</si>
  <si>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</si>
  <si>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</si>
  <si>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</si>
  <si>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</si>
  <si>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</si>
  <si>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</si>
  <si>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</si>
  <si>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</si>
  <si>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</si>
  <si>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</si>
  <si>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</si>
  <si>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</si>
  <si>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</si>
  <si>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</si>
  <si>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</si>
  <si>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</si>
  <si>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</si>
  <si>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</si>
  <si>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</si>
  <si>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</si>
  <si>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</si>
  <si>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</si>
  <si>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</si>
  <si>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</si>
  <si>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</si>
  <si>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</si>
  <si>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</si>
  <si>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</si>
  <si>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</si>
  <si>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</si>
  <si>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</si>
  <si>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</si>
  <si>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</si>
  <si>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</si>
  <si>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</si>
  <si>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</si>
  <si>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</si>
  <si>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</si>
  <si>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</si>
  <si>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</si>
  <si>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</si>
  <si>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</si>
  <si>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</si>
  <si>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</si>
  <si>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</si>
  <si>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</si>
  <si>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</si>
  <si>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</si>
  <si>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</si>
  <si>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</si>
  <si>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</si>
  <si>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</si>
  <si>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</si>
  <si>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</si>
  <si>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</si>
  <si>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</si>
  <si>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</si>
  <si>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</si>
  <si>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</si>
  <si>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</si>
  <si>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</si>
  <si>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</si>
  <si>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</si>
  <si>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</si>
  <si>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</si>
  <si>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</si>
  <si>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</si>
  <si>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</si>
  <si>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</si>
  <si>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</si>
  <si>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</si>
  <si>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</si>
  <si>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</si>
  <si>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</si>
  <si>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</si>
  <si>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</si>
  <si>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</si>
  <si>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</si>
  <si>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</si>
  <si>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</si>
  <si>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</si>
  <si>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</si>
  <si>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</si>
  <si>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</si>
  <si>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</si>
  <si>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</si>
  <si>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</si>
  <si>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</si>
  <si>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</si>
  <si>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</si>
  <si>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</si>
  <si>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</si>
  <si>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</si>
  <si>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</si>
  <si>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</si>
  <si>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</si>
  <si>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</si>
  <si>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</si>
  <si>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</si>
  <si>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</si>
  <si>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</si>
  <si>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</si>
  <si>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</si>
  <si>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</si>
  <si>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</si>
  <si>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</si>
  <si>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</si>
  <si>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</si>
  <si>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</si>
  <si>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</si>
  <si>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</si>
  <si>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</si>
  <si>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</si>
  <si>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</si>
  <si>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</si>
  <si>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</si>
  <si>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</si>
  <si>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</si>
  <si>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</si>
  <si>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</si>
  <si>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</si>
  <si>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</si>
  <si>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</si>
  <si>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</si>
  <si>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</si>
  <si>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</si>
  <si>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</si>
  <si>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</si>
  <si>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</si>
  <si>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</si>
  <si>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</si>
  <si>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</si>
  <si>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</si>
  <si>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</si>
  <si>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</si>
  <si>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</si>
  <si>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</si>
  <si>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</si>
  <si>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</si>
  <si>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</si>
  <si>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</si>
  <si>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</si>
  <si>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</si>
  <si>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</si>
  <si>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</si>
  <si>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</si>
  <si>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</si>
  <si>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</si>
  <si>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</si>
  <si>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</si>
  <si>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</si>
  <si>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</si>
  <si>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</si>
  <si>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</si>
  <si>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</si>
  <si>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</si>
  <si>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</si>
  <si>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</si>
  <si>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</si>
  <si>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</si>
  <si>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</si>
  <si>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</si>
  <si>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</si>
  <si>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</si>
  <si>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</si>
  <si>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</si>
  <si>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</si>
  <si>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</si>
  <si>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</si>
  <si>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</si>
  <si>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</si>
  <si>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</si>
  <si>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</si>
  <si>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</si>
  <si>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</si>
  <si>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</si>
  <si>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</si>
  <si>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</si>
  <si>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</si>
  <si>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</si>
  <si>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</si>
  <si>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</si>
  <si>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</si>
  <si>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</si>
  <si>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</si>
  <si>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</si>
  <si>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</si>
  <si>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</si>
  <si>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</si>
  <si>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</si>
  <si>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</si>
  <si>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</si>
  <si>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</si>
  <si>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</si>
  <si>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</si>
  <si>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</si>
  <si>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</si>
  <si>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</si>
  <si>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</si>
  <si>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</si>
  <si>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</si>
  <si>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</si>
  <si>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</si>
  <si>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</si>
  <si>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</si>
  <si>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</si>
  <si>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</si>
  <si>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</si>
  <si>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</si>
  <si>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</si>
  <si>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</si>
  <si>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</si>
  <si>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</si>
  <si>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</si>
  <si>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</si>
  <si>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</si>
  <si>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</si>
  <si>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</si>
  <si>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</si>
  <si>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</si>
  <si>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</si>
  <si>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</si>
  <si>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</si>
  <si>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</si>
  <si>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</si>
  <si>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</si>
  <si>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</si>
  <si>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</si>
  <si>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</si>
  <si>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</si>
  <si>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</si>
  <si>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</si>
  <si>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</si>
  <si>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</si>
  <si>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</si>
  <si>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</si>
  <si>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</si>
  <si>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</si>
  <si>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</si>
  <si>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</si>
  <si>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</si>
  <si>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</si>
  <si>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</si>
  <si>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</si>
  <si>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</si>
  <si>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</si>
  <si>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</si>
  <si>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</si>
  <si>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</si>
  <si>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</si>
  <si>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</si>
  <si>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</si>
  <si>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</si>
  <si>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</si>
  <si>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</si>
  <si>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</si>
  <si>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</si>
  <si>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</si>
  <si>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</si>
  <si>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</si>
  <si>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</si>
  <si>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</si>
  <si>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</si>
  <si>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</si>
  <si>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</si>
  <si>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</si>
  <si>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</si>
  <si>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</si>
  <si>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</si>
  <si>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</si>
  <si>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</si>
  <si>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</si>
  <si>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</si>
  <si>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</si>
  <si>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</si>
  <si>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</si>
  <si>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</si>
  <si>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</si>
  <si>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</si>
  <si>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</si>
  <si>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</si>
  <si>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</si>
  <si>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</si>
  <si>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</si>
  <si>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</si>
  <si>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</si>
  <si>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</si>
  <si>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</si>
  <si>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</si>
  <si>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</si>
  <si>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</si>
  <si>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</si>
  <si>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</si>
  <si>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</si>
  <si>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</si>
  <si>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</si>
  <si>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</si>
  <si>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</si>
  <si>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</si>
  <si>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</si>
  <si>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</si>
  <si>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</si>
  <si>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</si>
  <si>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</si>
  <si>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</si>
  <si>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</si>
  <si>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</si>
  <si>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</si>
  <si>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</si>
  <si>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</si>
  <si>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</si>
  <si>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</si>
  <si>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</si>
  <si>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</si>
  <si>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</si>
  <si>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</si>
  <si>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</si>
  <si>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</si>
  <si>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</si>
  <si>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</si>
  <si>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</si>
  <si>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</si>
  <si>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</si>
  <si>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</si>
  <si>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</si>
  <si>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</si>
  <si>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</si>
  <si>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</si>
  <si>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</si>
  <si>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</si>
  <si>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</si>
  <si>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</si>
  <si>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</si>
  <si>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</si>
  <si>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</si>
  <si>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</si>
  <si>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</si>
  <si>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</si>
  <si>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</si>
  <si>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</si>
  <si>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</si>
  <si>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</si>
  <si>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</si>
  <si>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</si>
  <si>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</si>
  <si>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</si>
  <si>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</si>
  <si>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</si>
  <si>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</si>
  <si>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</si>
  <si>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</si>
  <si>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</si>
  <si>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</si>
  <si>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</si>
  <si>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</si>
  <si>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</si>
  <si>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</si>
  <si>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</si>
  <si>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</si>
  <si>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</si>
  <si>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</si>
  <si>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</si>
  <si>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</si>
  <si>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</si>
  <si>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</si>
  <si>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</si>
  <si>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</si>
  <si>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</si>
  <si>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</si>
  <si>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</si>
  <si>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</si>
  <si>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</si>
  <si>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</si>
  <si>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</si>
  <si>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</si>
  <si>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</si>
  <si>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</si>
  <si>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</si>
  <si>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</si>
  <si>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</si>
  <si>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</si>
  <si>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</si>
  <si>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</si>
  <si>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</si>
  <si>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</si>
  <si>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</si>
  <si>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</si>
  <si>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</si>
  <si>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</si>
  <si>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</si>
  <si>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</si>
  <si>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</si>
  <si>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</si>
  <si>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</si>
  <si>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</si>
  <si>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</si>
  <si>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</si>
  <si>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</si>
  <si>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</si>
  <si>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</si>
  <si>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</si>
  <si>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</si>
  <si>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</si>
  <si>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</si>
  <si>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</si>
  <si>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</si>
  <si>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</si>
  <si>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</si>
  <si>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</si>
  <si>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</si>
  <si>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</si>
  <si>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</si>
  <si>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</si>
  <si>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</si>
  <si>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</si>
  <si>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</si>
  <si>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</si>
  <si>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</si>
  <si>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</si>
  <si>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</si>
  <si>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</si>
  <si>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</si>
  <si>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</si>
  <si>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</si>
  <si>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</si>
  <si>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</si>
  <si>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</si>
  <si>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</si>
  <si>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</si>
  <si>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</si>
  <si>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</si>
  <si>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</si>
  <si>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</si>
  <si>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</si>
  <si>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</si>
  <si>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</si>
  <si>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</si>
  <si>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</si>
  <si>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</si>
  <si>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</si>
  <si>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</si>
  <si>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</si>
  <si>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</si>
  <si>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</si>
  <si>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</si>
  <si>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</si>
  <si>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</si>
  <si>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</si>
  <si>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</si>
  <si>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</si>
  <si>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</si>
  <si>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</si>
  <si>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</si>
  <si>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</si>
  <si>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</si>
  <si>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</si>
  <si>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</si>
  <si>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</si>
  <si>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</si>
  <si>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</si>
  <si>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</si>
  <si>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</si>
  <si>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</si>
  <si>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</si>
  <si>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</si>
  <si>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</si>
  <si>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</si>
  <si>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</si>
  <si>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</si>
  <si>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</si>
  <si>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</si>
  <si>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</si>
  <si>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</si>
  <si>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</si>
  <si>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</si>
  <si>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</si>
  <si>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</si>
  <si>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</si>
  <si>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</si>
  <si>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</si>
  <si>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</si>
  <si>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</si>
  <si>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</si>
  <si>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</si>
  <si>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</si>
  <si>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</si>
  <si>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</si>
  <si>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</si>
  <si>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</si>
  <si>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</si>
  <si>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</si>
  <si>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</si>
  <si>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</si>
  <si>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</si>
  <si>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</si>
  <si>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</si>
  <si>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</si>
  <si>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</si>
  <si>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</si>
  <si>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</si>
  <si>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</si>
  <si>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</si>
  <si>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</si>
  <si>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</si>
  <si>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</si>
  <si>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</si>
  <si>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</si>
  <si>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</si>
  <si>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</si>
  <si>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</si>
  <si>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</si>
  <si>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</si>
  <si>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</si>
  <si>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</si>
  <si>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</si>
  <si>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</si>
  <si>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</si>
  <si>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</si>
  <si>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</si>
  <si>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</si>
  <si>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</si>
  <si>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</si>
  <si>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</si>
  <si>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</si>
  <si>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</si>
  <si>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</si>
  <si>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</si>
  <si>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</si>
  <si>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</si>
  <si>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</si>
  <si>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</si>
  <si>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</si>
  <si>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</si>
  <si>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</si>
  <si>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</si>
  <si>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</si>
  <si>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</si>
  <si>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</si>
  <si>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</si>
  <si>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</si>
  <si>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</si>
  <si>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</si>
  <si>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</si>
  <si>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</si>
  <si>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</si>
  <si>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</si>
  <si>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</si>
  <si>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</si>
  <si>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</si>
  <si>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</si>
  <si>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</si>
  <si>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</si>
  <si>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</si>
  <si>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</si>
  <si>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</si>
  <si>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</si>
  <si>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</si>
  <si>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</si>
  <si>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</si>
  <si>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</si>
  <si>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</si>
  <si>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</si>
  <si>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</si>
  <si>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</si>
  <si>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</si>
  <si>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</si>
  <si>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</si>
  <si>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</si>
  <si>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</si>
  <si>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</si>
  <si>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</si>
  <si>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</si>
  <si>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</si>
  <si>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</si>
  <si>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</si>
  <si>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</si>
  <si>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</si>
  <si>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</si>
  <si>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</si>
  <si>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</si>
  <si>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</si>
  <si>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</si>
  <si>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</si>
  <si>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</si>
  <si>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</si>
  <si>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</si>
  <si>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</si>
  <si>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</si>
  <si>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</si>
  <si>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</si>
  <si>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</si>
  <si>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</si>
  <si>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</si>
  <si>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</si>
  <si>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</si>
  <si>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</si>
  <si>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</si>
  <si>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</si>
  <si>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</si>
  <si>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</si>
  <si>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</si>
  <si>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</si>
  <si>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</si>
  <si>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</si>
  <si>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</si>
  <si>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</si>
  <si>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</si>
  <si>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</si>
  <si>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</si>
  <si>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</si>
  <si>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</si>
  <si>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</si>
  <si>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</si>
  <si>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</si>
  <si>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</si>
  <si>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</si>
  <si>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</si>
  <si>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</si>
  <si>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</si>
  <si>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</si>
  <si>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</si>
  <si>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</si>
  <si>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</si>
  <si>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</si>
  <si>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</si>
  <si>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</si>
  <si>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</si>
  <si>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</si>
  <si>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</si>
  <si>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</si>
  <si>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</si>
  <si>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</si>
  <si>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</si>
  <si>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</si>
  <si>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</si>
  <si>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</si>
  <si>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</si>
  <si>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</si>
  <si>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</si>
  <si>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</si>
  <si>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</si>
  <si>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</si>
  <si>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</si>
  <si>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</si>
  <si>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</si>
  <si>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</si>
  <si>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</si>
  <si>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</si>
  <si>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</si>
  <si>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</si>
  <si>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</si>
  <si>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</si>
  <si>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</si>
  <si>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</si>
  <si>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</si>
  <si>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</si>
  <si>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</si>
  <si>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</si>
  <si>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</si>
  <si>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</si>
  <si>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</si>
  <si>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</si>
  <si>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</si>
  <si>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</si>
  <si>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</si>
  <si>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</si>
  <si>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</si>
  <si>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</si>
  <si>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</si>
  <si>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</si>
  <si>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</si>
  <si>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</si>
  <si>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</si>
  <si>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</si>
  <si>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</si>
  <si>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</si>
  <si>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</si>
  <si>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</si>
  <si>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</si>
  <si>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</si>
  <si>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</si>
  <si>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</si>
  <si>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</si>
  <si>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</si>
  <si>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</si>
  <si>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</si>
  <si>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</si>
  <si>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</si>
  <si>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</si>
  <si>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</si>
  <si>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</si>
  <si>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</si>
  <si>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</si>
  <si>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</si>
  <si>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</si>
  <si>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</si>
  <si>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</si>
  <si>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</si>
  <si>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</si>
  <si>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</si>
  <si>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</si>
  <si>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</si>
  <si>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</si>
  <si>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</si>
  <si>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</si>
  <si>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</si>
  <si>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</si>
  <si>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</si>
  <si>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</si>
  <si>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</si>
  <si>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</si>
  <si>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</si>
  <si>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</si>
  <si>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</si>
  <si>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</si>
  <si>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</si>
  <si>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</si>
  <si>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</si>
  <si>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</si>
  <si>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</si>
  <si>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</si>
  <si>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</si>
  <si>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</si>
  <si>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</si>
  <si>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</si>
  <si>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</si>
  <si>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</si>
  <si>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</si>
  <si>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</si>
  <si>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</si>
  <si>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</si>
  <si>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</si>
  <si>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</si>
  <si>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</si>
  <si>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</si>
  <si>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</si>
  <si>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</si>
  <si>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</si>
  <si>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</si>
  <si>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</si>
  <si>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</si>
  <si>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</si>
  <si>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</si>
  <si>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</si>
  <si>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</si>
  <si>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</si>
  <si>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</si>
  <si>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</si>
  <si>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</si>
  <si>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</si>
  <si>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</si>
  <si>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</si>
  <si>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</si>
  <si>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</si>
  <si>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</si>
  <si>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</si>
  <si>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</si>
  <si>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</si>
  <si>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</si>
  <si>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</si>
  <si>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</si>
  <si>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</si>
  <si>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</si>
  <si>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</si>
  <si>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</si>
  <si>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</si>
  <si>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</si>
  <si>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</si>
  <si>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</si>
  <si>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</si>
  <si>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</si>
  <si>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</si>
  <si>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</si>
  <si>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</si>
  <si>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</si>
  <si>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</si>
  <si>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</si>
  <si>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</si>
  <si>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</si>
  <si>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</si>
  <si>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</si>
  <si>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</si>
  <si>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</si>
  <si>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</si>
  <si>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</si>
  <si>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</si>
  <si>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</si>
  <si>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</si>
  <si>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</si>
  <si>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</si>
  <si>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</si>
  <si>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</si>
  <si>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</si>
  <si>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</si>
  <si>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</si>
  <si>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</si>
  <si>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</si>
  <si>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</si>
  <si>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</si>
  <si>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</si>
  <si>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</si>
  <si>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</si>
  <si>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</si>
  <si>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</si>
  <si>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</si>
  <si>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</si>
  <si>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</si>
  <si>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</si>
  <si>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</si>
  <si>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</si>
  <si>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</si>
  <si>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</si>
  <si>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</si>
  <si>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</si>
  <si>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</si>
  <si>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</si>
  <si>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</si>
  <si>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</si>
  <si>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</si>
  <si>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</si>
  <si>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</si>
  <si>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</si>
  <si>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</si>
  <si>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</si>
  <si>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</si>
  <si>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</si>
  <si>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</si>
  <si>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</si>
  <si>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</si>
  <si>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</si>
  <si>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</si>
  <si>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</si>
  <si>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</si>
  <si>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</si>
  <si>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</si>
  <si>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</si>
  <si>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</si>
  <si>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</si>
  <si>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</si>
  <si>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</si>
  <si>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</si>
  <si>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</si>
  <si>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</si>
  <si>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</si>
  <si>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</si>
  <si>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</si>
  <si>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</si>
  <si>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</si>
  <si>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</si>
  <si>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</si>
  <si>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</si>
  <si>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</si>
  <si>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</si>
  <si>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</si>
  <si>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</si>
  <si>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</si>
  <si>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</si>
  <si>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</si>
  <si>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</si>
  <si>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</si>
  <si>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</si>
  <si>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</si>
  <si>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</si>
  <si>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</si>
  <si>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</si>
  <si>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</si>
  <si>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</si>
  <si>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</si>
  <si>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</si>
  <si>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</si>
  <si>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</si>
  <si>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</si>
  <si>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</si>
  <si>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</si>
  <si>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</si>
  <si>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</si>
  <si>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</si>
  <si>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</si>
  <si>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</si>
  <si>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</si>
  <si>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</si>
  <si>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</si>
  <si>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</si>
  <si>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</si>
  <si>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</si>
  <si>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</si>
  <si>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</si>
  <si>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</si>
  <si>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</si>
  <si>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</si>
  <si>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</si>
  <si>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</si>
  <si>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</si>
  <si>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</si>
  <si>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</si>
  <si>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</si>
  <si>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</si>
  <si>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</si>
  <si>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</si>
  <si>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</si>
  <si>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</si>
  <si>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</si>
  <si>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</si>
  <si>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</si>
  <si>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</si>
  <si>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</si>
  <si>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</si>
  <si>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</si>
  <si>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</si>
  <si>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</si>
  <si>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</si>
  <si>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</si>
  <si>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</si>
  <si>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</si>
  <si>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</si>
  <si>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</si>
  <si>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</si>
  <si>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</si>
  <si>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</si>
  <si>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</si>
  <si>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</si>
  <si>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</si>
  <si>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</si>
  <si>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</si>
  <si>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</si>
  <si>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</si>
  <si>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</si>
  <si>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</si>
  <si>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</si>
  <si>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</si>
  <si>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</si>
  <si>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</si>
  <si>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</si>
  <si>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</si>
  <si>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</si>
  <si>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</si>
  <si>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</si>
  <si>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</si>
  <si>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</si>
  <si>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</si>
  <si>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</si>
  <si>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</si>
  <si>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</si>
  <si>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</si>
  <si>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</si>
  <si>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</si>
  <si>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</si>
  <si>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</si>
  <si>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</si>
  <si>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</si>
  <si>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</si>
  <si>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</si>
  <si>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</si>
  <si>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</si>
  <si>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</si>
  <si>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</si>
  <si>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</si>
  <si>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</si>
  <si>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</si>
  <si>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</si>
  <si>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</si>
  <si>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</si>
  <si>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</si>
  <si>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</si>
  <si>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</si>
  <si>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</si>
  <si>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</si>
  <si>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</si>
  <si>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</si>
  <si>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</si>
  <si>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</si>
  <si>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</si>
  <si>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</si>
  <si>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</si>
  <si>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</si>
  <si>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</si>
  <si>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</si>
  <si>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</si>
  <si>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</si>
  <si>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</si>
  <si>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</si>
  <si>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</si>
  <si>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</si>
  <si>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</si>
  <si>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</si>
  <si>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</si>
  <si>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</si>
  <si>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</si>
  <si>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</si>
  <si>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</si>
  <si>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</si>
  <si>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</si>
  <si>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</si>
  <si>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</si>
  <si>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</si>
  <si>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</si>
  <si>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</si>
  <si>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</si>
  <si>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</si>
  <si>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</si>
  <si>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</si>
  <si>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</si>
  <si>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</si>
  <si>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</si>
  <si>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</si>
  <si>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</si>
  <si>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</si>
  <si>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</si>
  <si>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</si>
  <si>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</si>
  <si>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</si>
  <si>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</si>
  <si>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</si>
  <si>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</si>
  <si>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</si>
  <si>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</si>
  <si>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</si>
  <si>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</si>
  <si>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</si>
  <si>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</si>
  <si>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</si>
  <si>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</si>
  <si>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</si>
  <si>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</si>
  <si>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</si>
  <si>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</si>
  <si>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</si>
  <si>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</si>
  <si>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</si>
  <si>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</si>
  <si>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</si>
  <si>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</si>
  <si>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</si>
  <si>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</si>
  <si>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</si>
  <si>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</si>
  <si>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</si>
  <si>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</si>
  <si>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</si>
  <si>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</si>
  <si>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</si>
  <si>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</si>
  <si>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</si>
  <si>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</si>
  <si>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</si>
  <si>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</si>
  <si>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</si>
  <si>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</si>
  <si>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</si>
  <si>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</si>
  <si>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</si>
  <si>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</si>
  <si>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</si>
  <si>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</si>
  <si>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</si>
  <si>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</si>
  <si>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</si>
  <si>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</si>
  <si>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</si>
  <si>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</si>
  <si>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</si>
  <si>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</si>
  <si>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</si>
  <si>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</si>
  <si>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</si>
  <si>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</si>
  <si>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</si>
  <si>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</si>
  <si>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</si>
  <si>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</si>
  <si>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</si>
  <si>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</si>
  <si>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</si>
  <si>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</si>
  <si>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</si>
  <si>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</si>
  <si>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</si>
  <si>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</si>
  <si>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</si>
  <si>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</si>
  <si>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</si>
  <si>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</si>
  <si>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</si>
  <si>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</si>
  <si>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</si>
  <si>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</si>
  <si>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</si>
  <si>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</si>
  <si>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</si>
  <si>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</si>
  <si>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</si>
  <si>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</si>
  <si>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</si>
  <si>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</si>
  <si>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</si>
  <si>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</si>
  <si>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</si>
  <si>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</si>
  <si>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</si>
  <si>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</si>
  <si>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</si>
  <si>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</si>
  <si>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</si>
  <si>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</si>
  <si>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</si>
  <si>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</si>
  <si>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</si>
  <si>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</si>
  <si>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</si>
  <si>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</si>
  <si>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</si>
  <si>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</si>
  <si>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</si>
  <si>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</si>
  <si>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</si>
  <si>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</si>
  <si>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</si>
  <si>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</si>
  <si>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</si>
  <si>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</si>
  <si>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</si>
  <si>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</si>
  <si>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</si>
  <si>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</si>
  <si>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</si>
  <si>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</si>
  <si>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</si>
  <si>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</si>
  <si>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</si>
  <si>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</si>
  <si>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</si>
  <si>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</si>
  <si>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</si>
  <si>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</si>
  <si>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</si>
  <si>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</si>
  <si>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</si>
  <si>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</si>
  <si>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</si>
  <si>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</si>
  <si>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</si>
  <si>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</si>
  <si>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</si>
  <si>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</si>
  <si>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</si>
  <si>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</si>
  <si>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</si>
  <si>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</si>
  <si>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</si>
  <si>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</si>
  <si>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</si>
  <si>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</si>
  <si>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</si>
  <si>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</si>
  <si>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</si>
  <si>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</si>
  <si>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</si>
  <si>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</si>
  <si>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</si>
  <si>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</si>
  <si>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</si>
  <si>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</si>
  <si>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</si>
  <si>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</si>
  <si>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</si>
  <si>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</si>
  <si>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</si>
  <si>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</si>
  <si>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</si>
  <si>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</si>
  <si>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</si>
  <si>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</si>
  <si>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</si>
  <si>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</si>
  <si>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</si>
  <si>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</si>
  <si>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</si>
  <si>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</si>
  <si>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</si>
  <si>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</si>
  <si>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</si>
  <si>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</si>
  <si>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</si>
  <si>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</si>
  <si>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</si>
  <si>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</si>
  <si>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</si>
  <si>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</si>
  <si>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</si>
  <si>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</si>
  <si>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</si>
  <si>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</si>
  <si>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</si>
  <si>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</si>
  <si>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</si>
  <si>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</si>
  <si>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</si>
  <si>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</si>
  <si>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</si>
  <si>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</si>
  <si>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</si>
  <si>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</si>
  <si>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</si>
  <si>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</si>
  <si>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</si>
  <si>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</si>
  <si>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</si>
  <si>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</si>
  <si>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</si>
  <si>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</si>
  <si>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</si>
  <si>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</si>
  <si>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</si>
  <si>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</si>
  <si>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</si>
  <si>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</si>
  <si>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</si>
  <si>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</si>
  <si>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</si>
  <si>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</si>
  <si>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</si>
  <si>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</si>
  <si>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</si>
  <si>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</si>
  <si>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</si>
  <si>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</si>
  <si>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</si>
  <si>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</si>
  <si>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</si>
  <si>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</si>
  <si>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</si>
  <si>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</si>
  <si>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</si>
  <si>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</si>
  <si>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</si>
  <si>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</si>
  <si>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</si>
  <si>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</si>
  <si>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</si>
  <si>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</si>
  <si>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</si>
  <si>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</si>
  <si>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</si>
  <si>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</si>
  <si>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</si>
  <si>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</si>
  <si>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</si>
  <si>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</si>
  <si>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</si>
  <si>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</si>
  <si>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</si>
  <si>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</si>
  <si>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</si>
  <si>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</si>
  <si>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</si>
  <si>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</si>
  <si>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</si>
  <si>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</si>
  <si>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</si>
  <si>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</si>
  <si>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</si>
  <si>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</si>
  <si>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</si>
  <si>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</si>
  <si>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</si>
  <si>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</si>
  <si>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</si>
  <si>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</si>
  <si>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</si>
  <si>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</si>
  <si>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</si>
  <si>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</si>
  <si>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</si>
  <si>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</si>
  <si>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</si>
  <si>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</si>
  <si>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</si>
  <si>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</si>
  <si>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</si>
  <si>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</si>
  <si>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</si>
  <si>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</si>
  <si>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</si>
  <si>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</si>
  <si>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</si>
  <si>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</si>
  <si>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</si>
  <si>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</si>
  <si>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</si>
  <si>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</si>
  <si>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</si>
  <si>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</si>
  <si>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</si>
  <si>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</si>
  <si>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</si>
  <si>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</si>
  <si>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</si>
  <si>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</si>
  <si>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</si>
  <si>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</si>
  <si>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</si>
  <si>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</si>
  <si>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</si>
  <si>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</si>
  <si>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</si>
  <si>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</si>
  <si>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</si>
  <si>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</si>
  <si>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</si>
  <si>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</si>
  <si>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</si>
  <si>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</si>
  <si>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</si>
  <si>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</si>
  <si>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</si>
  <si>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</si>
  <si>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</si>
  <si>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</si>
  <si>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</si>
  <si>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</si>
  <si>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</si>
  <si>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</si>
  <si>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</si>
  <si>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</si>
  <si>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</si>
  <si>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</si>
  <si>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</si>
  <si>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</si>
  <si>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</si>
  <si>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</si>
  <si>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</si>
  <si>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</si>
  <si>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</si>
  <si>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</si>
  <si>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</si>
  <si>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</si>
  <si>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</si>
  <si>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</si>
  <si>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</si>
  <si>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</si>
  <si>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</si>
  <si>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</si>
  <si>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</si>
  <si>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</si>
  <si>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</si>
  <si>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</si>
  <si>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</si>
  <si>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</si>
  <si>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</si>
  <si>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</si>
  <si>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</si>
  <si>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</si>
  <si>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</si>
  <si>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</si>
  <si>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</si>
  <si>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</si>
  <si>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</si>
  <si>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</si>
  <si>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</si>
  <si>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</si>
  <si>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</si>
  <si>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</si>
  <si>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</si>
  <si>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</si>
  <si>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</si>
  <si>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</si>
  <si>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</si>
  <si>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</si>
  <si>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</si>
  <si>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</si>
  <si>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</si>
  <si>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</si>
  <si>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</si>
  <si>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</si>
  <si>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</si>
  <si>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</si>
  <si>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</si>
  <si>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</si>
  <si>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</si>
  <si>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</si>
  <si>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</si>
  <si>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</si>
  <si>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</si>
  <si>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</si>
  <si>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</si>
  <si>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</si>
  <si>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</si>
  <si>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</si>
  <si>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</si>
  <si>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</si>
  <si>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</si>
  <si>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</si>
  <si>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</si>
  <si>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</si>
  <si>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</si>
  <si>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</si>
  <si>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</si>
  <si>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</si>
  <si>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</si>
  <si>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</si>
  <si>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</si>
  <si>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</si>
  <si>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</si>
  <si>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</si>
  <si>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</si>
  <si>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</si>
  <si>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</si>
  <si>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</si>
  <si>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</si>
  <si>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</si>
  <si>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</si>
  <si>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</si>
  <si>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</si>
  <si>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</si>
  <si>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</si>
  <si>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</si>
  <si>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</si>
  <si>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</si>
  <si>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</si>
  <si>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</si>
  <si>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</si>
  <si>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</si>
  <si>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</si>
  <si>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</si>
  <si>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</si>
  <si>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</si>
  <si>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</si>
  <si>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</si>
  <si>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</si>
  <si>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</si>
  <si>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</si>
  <si>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</si>
  <si>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</si>
  <si>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</si>
  <si>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</si>
  <si>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</si>
  <si>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</si>
  <si>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</si>
  <si>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</si>
  <si>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</si>
  <si>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</si>
  <si>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</si>
  <si>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</si>
  <si>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</si>
  <si>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</si>
  <si>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</si>
  <si>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</si>
  <si>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</si>
  <si>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</si>
  <si>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</si>
  <si>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</si>
  <si>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</si>
  <si>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</si>
  <si>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</si>
  <si>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</si>
  <si>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</si>
  <si>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</si>
  <si>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</si>
  <si>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</si>
  <si>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</si>
  <si>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</si>
  <si>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</si>
  <si>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</si>
  <si>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</si>
  <si>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</si>
  <si>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</si>
  <si>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</si>
  <si>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</si>
  <si>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</si>
  <si>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</si>
  <si>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</si>
  <si>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</si>
  <si>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</si>
  <si>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</si>
  <si>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</si>
  <si>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</si>
  <si>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</si>
  <si>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</si>
  <si>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</si>
  <si>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</si>
  <si>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</si>
  <si>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</si>
  <si>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</si>
  <si>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</si>
  <si>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</si>
  <si>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</si>
  <si>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</si>
  <si>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</si>
  <si>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</si>
  <si>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</si>
  <si>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</si>
  <si>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</si>
  <si>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</si>
  <si>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</si>
  <si>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</si>
  <si>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</si>
  <si>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</si>
  <si>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</si>
  <si>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</si>
  <si>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</si>
  <si>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</si>
  <si>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</si>
  <si>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</si>
  <si>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</si>
  <si>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</si>
  <si>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</si>
  <si>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</si>
  <si>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</si>
  <si>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</si>
  <si>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</si>
  <si>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</si>
  <si>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</si>
  <si>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</si>
  <si>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</si>
  <si>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</si>
  <si>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</si>
  <si>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</si>
  <si>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</si>
  <si>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</si>
  <si>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</si>
  <si>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</si>
  <si>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</si>
  <si>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</si>
  <si>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</si>
  <si>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</si>
  <si>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</si>
  <si>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</si>
  <si>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</si>
  <si>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</si>
  <si>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</si>
  <si>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</si>
  <si>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</si>
  <si>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</si>
  <si>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</si>
  <si>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</si>
  <si>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</si>
  <si>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</si>
  <si>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</si>
  <si>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</si>
  <si>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</si>
  <si>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</si>
  <si>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</si>
  <si>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</si>
  <si>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</si>
  <si>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</si>
  <si>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</si>
  <si>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</si>
  <si>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</si>
  <si>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</si>
  <si>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</si>
  <si>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</si>
  <si>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</si>
  <si>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</si>
  <si>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</si>
  <si>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</si>
  <si>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</si>
  <si>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</si>
  <si>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</si>
  <si>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</si>
  <si>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</si>
  <si>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</si>
  <si>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</si>
  <si>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</si>
  <si>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</si>
  <si>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</si>
  <si>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</si>
  <si>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</si>
  <si>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</si>
  <si>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</si>
  <si>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</si>
  <si>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</si>
  <si>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</si>
  <si>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</si>
  <si>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</si>
  <si>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</si>
  <si>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</si>
  <si>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</si>
  <si>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</si>
  <si>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</si>
  <si>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</si>
  <si>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</si>
  <si>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</si>
  <si>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</si>
  <si>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</si>
  <si>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</si>
  <si>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</si>
  <si>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</si>
  <si>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</si>
  <si>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</si>
  <si>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</si>
  <si>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</si>
  <si>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</si>
  <si>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</si>
  <si>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</si>
  <si>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</si>
  <si>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</si>
  <si>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</si>
  <si>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</si>
  <si>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</si>
  <si>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</si>
  <si>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</si>
  <si>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</si>
  <si>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</si>
  <si>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</si>
  <si>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</si>
  <si>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</si>
  <si>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</si>
  <si>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</si>
  <si>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</si>
  <si>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</si>
  <si>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</si>
  <si>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</si>
  <si>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</si>
  <si>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</si>
  <si>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</si>
  <si>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</si>
  <si>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</si>
  <si>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</si>
  <si>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</si>
  <si>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</si>
  <si>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</si>
  <si>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</si>
  <si>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</si>
  <si>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</si>
  <si>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</si>
  <si>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</si>
  <si>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</si>
  <si>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</si>
  <si>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</si>
  <si>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</si>
  <si>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</si>
  <si>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</si>
  <si>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</si>
  <si>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</si>
  <si>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</si>
  <si>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</si>
  <si>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</si>
  <si>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</si>
  <si>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</si>
  <si>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</si>
  <si>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</si>
  <si>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</si>
  <si>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</si>
  <si>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</si>
  <si>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</si>
  <si>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</si>
  <si>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</si>
  <si>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</si>
  <si>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</si>
  <si>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</si>
  <si>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</si>
  <si>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</si>
  <si>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</si>
  <si>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</si>
  <si>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</si>
  <si>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</si>
  <si>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</si>
  <si>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</si>
  <si>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</si>
  <si>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</si>
  <si>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</si>
  <si>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</si>
  <si>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</si>
  <si>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</si>
  <si>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</si>
  <si>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</si>
  <si>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</si>
  <si>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</si>
  <si>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</si>
  <si>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</si>
  <si>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</si>
  <si>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</si>
  <si>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</si>
  <si>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</si>
  <si>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</si>
  <si>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</si>
  <si>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</si>
  <si>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</si>
  <si>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</si>
  <si>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</si>
  <si>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</si>
  <si>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</si>
  <si>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</si>
  <si>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</si>
  <si>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</si>
  <si>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</si>
  <si>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</si>
  <si>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</si>
  <si>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</si>
  <si>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</si>
  <si>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</si>
  <si>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</si>
  <si>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</si>
  <si>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</si>
  <si>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</si>
  <si>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</si>
  <si>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</si>
  <si>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</si>
  <si>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</si>
  <si>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</si>
  <si>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</si>
  <si>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</si>
  <si>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</si>
  <si>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</si>
  <si>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</si>
  <si>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</si>
  <si>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</si>
  <si>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</si>
  <si>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</si>
  <si>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</si>
  <si>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</si>
  <si>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</si>
  <si>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</si>
  <si>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</si>
  <si>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</si>
  <si>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</si>
  <si>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</si>
  <si>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</si>
  <si>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</si>
  <si>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</si>
  <si>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</si>
  <si>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</si>
  <si>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</si>
  <si>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</si>
  <si>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</si>
  <si>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</si>
  <si>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</si>
  <si>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</si>
  <si>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</si>
  <si>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</si>
  <si>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</si>
  <si>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</si>
  <si>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</si>
  <si>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</si>
  <si>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</si>
  <si>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</si>
  <si>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</si>
  <si>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</si>
  <si>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</si>
  <si>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</si>
  <si>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</si>
  <si>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</si>
  <si>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</si>
  <si>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</si>
  <si>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</si>
  <si>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</si>
  <si>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</si>
  <si>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</si>
  <si>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</si>
  <si>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</si>
  <si>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</si>
  <si>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</si>
  <si>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</si>
  <si>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</si>
  <si>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</si>
  <si>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</si>
  <si>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</si>
  <si>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</si>
  <si>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</si>
  <si>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</si>
  <si>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</si>
  <si>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</si>
  <si>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</si>
  <si>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</si>
  <si>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</si>
  <si>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</si>
  <si>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</si>
  <si>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</si>
  <si>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</si>
  <si>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</si>
  <si>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</si>
  <si>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</si>
  <si>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</si>
  <si>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</si>
  <si>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</si>
  <si>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</si>
  <si>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</si>
  <si>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</si>
  <si>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</si>
  <si>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</si>
  <si>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</si>
  <si>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</si>
  <si>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</si>
  <si>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</si>
  <si>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</si>
  <si>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</si>
  <si>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</si>
  <si>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</si>
  <si>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</si>
  <si>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</si>
  <si>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</si>
  <si>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</si>
  <si>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</si>
  <si>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</si>
  <si>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</si>
  <si>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</si>
  <si>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</si>
  <si>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</si>
  <si>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</si>
  <si>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</si>
  <si>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</si>
  <si>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</si>
  <si>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</si>
  <si>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</si>
  <si>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</si>
  <si>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</si>
  <si>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</si>
  <si>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</si>
  <si>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</si>
  <si>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</si>
  <si>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</si>
  <si>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</si>
  <si>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</si>
  <si>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</si>
  <si>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</si>
  <si>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</si>
  <si>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</si>
  <si>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</si>
  <si>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</si>
  <si>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</si>
  <si>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</si>
  <si>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</si>
  <si>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</si>
  <si>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</si>
  <si>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</si>
  <si>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</si>
  <si>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</si>
  <si>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</si>
  <si>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</si>
  <si>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</si>
  <si>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</si>
  <si>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</si>
  <si>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</si>
  <si>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</si>
  <si>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</si>
  <si>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</si>
  <si>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</si>
  <si>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</si>
  <si>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</si>
  <si>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</si>
  <si>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</si>
  <si>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</si>
  <si>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</si>
  <si>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</si>
  <si>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</si>
  <si>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</si>
  <si>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</si>
  <si>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</si>
  <si>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</si>
  <si>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</si>
  <si>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</si>
  <si>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</si>
  <si>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</si>
  <si>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</si>
  <si>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</si>
  <si>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</si>
  <si>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</si>
  <si>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</si>
  <si>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</si>
  <si>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</si>
  <si>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</si>
  <si>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</si>
  <si>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</si>
  <si>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</si>
  <si>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</si>
  <si>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</si>
  <si>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</si>
  <si>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</si>
  <si>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</si>
  <si>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</si>
  <si>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</si>
  <si>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</si>
  <si>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</si>
  <si>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</si>
  <si>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</si>
  <si>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</si>
  <si>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</si>
  <si>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</si>
  <si>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</si>
  <si>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</si>
  <si>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</si>
  <si>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</si>
  <si>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</si>
  <si>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</si>
  <si>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</si>
  <si>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</si>
  <si>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</si>
  <si>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</si>
  <si>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</si>
  <si>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</si>
  <si>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</si>
  <si>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</si>
  <si>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</si>
  <si>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</si>
  <si>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</si>
  <si>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</si>
  <si>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</si>
  <si>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</si>
  <si>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</si>
  <si>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</si>
  <si>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</si>
  <si>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</si>
  <si>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</si>
  <si>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</si>
  <si>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</si>
  <si>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</si>
  <si>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</si>
  <si>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</si>
  <si>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</si>
  <si>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</si>
  <si>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</si>
  <si>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</si>
  <si>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</si>
  <si>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</si>
  <si>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</si>
  <si>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</si>
  <si>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</si>
  <si>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</si>
  <si>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</si>
  <si>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</si>
  <si>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</si>
  <si>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</si>
  <si>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</si>
  <si>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</si>
  <si>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</si>
  <si>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</si>
  <si>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</si>
  <si>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</si>
  <si>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</si>
  <si>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</si>
  <si>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</si>
  <si>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</si>
  <si>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</si>
  <si>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</si>
  <si>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</si>
  <si>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</si>
  <si>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</si>
  <si>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</si>
  <si>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</si>
  <si>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</si>
  <si>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</si>
  <si>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</si>
  <si>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</si>
  <si>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</si>
  <si>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</si>
  <si>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</si>
  <si>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</si>
  <si>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</si>
  <si>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</si>
  <si>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</si>
  <si>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</si>
  <si>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</si>
  <si>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</si>
  <si>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</si>
  <si>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</si>
  <si>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</si>
  <si>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</si>
  <si>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</si>
  <si>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</si>
  <si>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</si>
  <si>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</si>
  <si>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</si>
  <si>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</si>
  <si>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</si>
  <si>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</si>
  <si>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</si>
  <si>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</si>
  <si>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</si>
  <si>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</si>
  <si>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</si>
  <si>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</si>
  <si>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</si>
  <si>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</si>
  <si>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</si>
  <si>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</si>
  <si>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</si>
  <si>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</si>
  <si>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</si>
  <si>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</si>
  <si>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</si>
  <si>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</si>
  <si>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</si>
  <si>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</si>
  <si>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</si>
  <si>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</si>
  <si>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</si>
  <si>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</si>
  <si>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</si>
  <si>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</si>
  <si>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</si>
  <si>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</si>
  <si>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</si>
  <si>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</si>
  <si>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</si>
  <si>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</si>
  <si>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</si>
  <si>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</si>
  <si>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</si>
  <si>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</si>
  <si>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</si>
  <si>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</si>
  <si>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</si>
  <si>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</si>
  <si>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</si>
  <si>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</si>
  <si>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</si>
  <si>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</si>
  <si>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</si>
  <si>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</si>
  <si>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</si>
  <si>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</si>
  <si>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</si>
  <si>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</si>
  <si>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</si>
  <si>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</si>
  <si>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</si>
  <si>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</si>
  <si>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</si>
  <si>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</si>
  <si>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</si>
  <si>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</si>
  <si>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</si>
  <si>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</si>
  <si>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</si>
  <si>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</si>
  <si>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</si>
  <si>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</si>
  <si>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</si>
  <si>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</si>
  <si>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</si>
  <si>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</si>
  <si>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</si>
  <si>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</si>
  <si>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</si>
  <si>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</si>
  <si>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</si>
  <si>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</si>
  <si>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</si>
  <si>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</si>
  <si>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</si>
  <si>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</si>
  <si>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</si>
  <si>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</si>
  <si>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</si>
  <si>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</si>
  <si>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</si>
  <si>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</si>
  <si>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</si>
  <si>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</si>
  <si>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</si>
  <si>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</si>
  <si>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</si>
  <si>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</si>
  <si>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</si>
  <si>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</si>
  <si>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</si>
  <si>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</si>
  <si>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</si>
  <si>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</si>
  <si>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</si>
  <si>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</si>
  <si>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</si>
  <si>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</si>
  <si>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</si>
  <si>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</si>
  <si>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</si>
  <si>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</si>
  <si>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</si>
  <si>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</si>
  <si>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</si>
  <si>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</si>
  <si>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</si>
  <si>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</si>
  <si>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</si>
  <si>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</si>
  <si>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</si>
  <si>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</si>
  <si>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</si>
  <si>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</si>
  <si>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</si>
  <si>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</si>
  <si>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</si>
  <si>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</si>
  <si>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</si>
  <si>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</si>
  <si>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</si>
  <si>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</si>
  <si>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</si>
  <si>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</si>
  <si>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</si>
  <si>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</si>
  <si>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</si>
  <si>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</si>
  <si>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</si>
  <si>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</si>
  <si>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</si>
  <si>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</si>
  <si>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</si>
  <si>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</si>
  <si>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</si>
  <si>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</si>
  <si>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</si>
  <si>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</si>
  <si>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</si>
  <si>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</si>
  <si>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</si>
  <si>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</si>
  <si>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</si>
  <si>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</si>
  <si>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</si>
  <si>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</si>
  <si>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</si>
  <si>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</si>
  <si>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</si>
  <si>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</si>
  <si>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</si>
  <si>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</si>
  <si>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</si>
  <si>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</si>
  <si>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</si>
  <si>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</si>
  <si>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</si>
  <si>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</si>
  <si>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</si>
  <si>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</si>
  <si>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</si>
  <si>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</si>
  <si>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</si>
  <si>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</si>
  <si>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</si>
  <si>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</si>
  <si>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</si>
  <si>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</si>
  <si>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</si>
  <si>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</si>
  <si>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</si>
  <si>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</si>
  <si>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</si>
  <si>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</si>
  <si>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</si>
  <si>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</si>
  <si>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</si>
  <si>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</si>
  <si>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</si>
  <si>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</si>
  <si>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</si>
  <si>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</si>
  <si>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</si>
  <si>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</si>
  <si>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</si>
  <si>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</si>
  <si>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</si>
  <si>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</si>
  <si>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</si>
  <si>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</si>
  <si>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</si>
  <si>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</si>
  <si>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</si>
  <si>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</si>
  <si>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</si>
  <si>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</si>
  <si>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</si>
  <si>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</si>
  <si>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</si>
  <si>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</si>
  <si>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</si>
  <si>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</si>
  <si>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</si>
  <si>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</si>
  <si>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</si>
  <si>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</si>
  <si>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</si>
  <si>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</si>
  <si>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</si>
  <si>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</si>
  <si>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</si>
  <si>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</si>
  <si>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</si>
  <si>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</si>
  <si>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</si>
  <si>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</si>
  <si>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</si>
  <si>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</si>
  <si>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</si>
  <si>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</si>
  <si>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</si>
  <si>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</si>
  <si>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</si>
  <si>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</si>
  <si>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</si>
  <si>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</si>
  <si>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</si>
  <si>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</si>
  <si>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</si>
  <si>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</si>
  <si>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</si>
  <si>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</si>
  <si>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</si>
  <si>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</si>
  <si>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</si>
  <si>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</si>
  <si>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</si>
  <si>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</si>
  <si>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</si>
  <si>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</si>
  <si>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</si>
  <si>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</si>
  <si>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</si>
  <si>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</si>
  <si>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</si>
  <si>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</si>
  <si>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</si>
  <si>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</si>
  <si>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</si>
  <si>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</si>
  <si>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</si>
  <si>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</si>
  <si>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</si>
  <si>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</si>
  <si>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</si>
  <si>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</si>
  <si>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</si>
  <si>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</si>
  <si>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</si>
  <si>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</si>
  <si>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</si>
  <si>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</si>
  <si>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</si>
  <si>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</si>
  <si>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</si>
  <si>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</si>
  <si>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</si>
  <si>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</si>
  <si>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</si>
  <si>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</si>
  <si>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</si>
  <si>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</si>
  <si>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</si>
  <si>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</si>
  <si>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</si>
  <si>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</si>
  <si>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</si>
  <si>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</si>
  <si>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</si>
  <si>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</si>
  <si>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</si>
  <si>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</si>
  <si>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</si>
  <si>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</si>
  <si>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</si>
  <si>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</si>
  <si>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</si>
  <si>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</si>
  <si>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</si>
  <si>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</si>
  <si>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</si>
  <si>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</si>
  <si>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</si>
  <si>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</si>
  <si>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</si>
  <si>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</si>
  <si>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</si>
  <si>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</si>
  <si>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</si>
  <si>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</si>
  <si>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</si>
  <si>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</si>
  <si>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</si>
  <si>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</si>
  <si>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</si>
  <si>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</si>
  <si>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</si>
  <si>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</si>
  <si>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</si>
  <si>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</si>
  <si>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</si>
  <si>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</si>
  <si>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</si>
  <si>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</si>
  <si>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</si>
  <si>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</si>
  <si>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</si>
  <si>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</si>
  <si>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</si>
  <si>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</si>
  <si>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</si>
  <si>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</si>
  <si>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</si>
  <si>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</si>
  <si>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</si>
  <si>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</si>
  <si>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</si>
  <si>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</si>
  <si>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</si>
  <si>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</si>
  <si>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</si>
  <si>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</si>
  <si>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</si>
  <si>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</si>
  <si>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</si>
  <si>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</si>
  <si>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</si>
  <si>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</si>
  <si>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</si>
  <si>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</si>
  <si>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</si>
  <si>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</si>
  <si>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</si>
  <si>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</si>
  <si>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</si>
  <si>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</si>
  <si>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</si>
  <si>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</si>
  <si>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</si>
  <si>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</si>
  <si>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</si>
  <si>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</si>
  <si>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</si>
  <si>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</si>
  <si>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</si>
  <si>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</si>
  <si>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</si>
  <si>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</si>
  <si>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</si>
  <si>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</si>
  <si>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</si>
  <si>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</si>
  <si>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</si>
  <si>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</si>
  <si>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</si>
  <si>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</si>
  <si>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</si>
  <si>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</si>
  <si>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</si>
  <si>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</si>
  <si>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</si>
  <si>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</si>
  <si>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</si>
  <si>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</si>
  <si>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</si>
  <si>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</si>
  <si>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</si>
  <si>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</si>
  <si>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</si>
  <si>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</si>
  <si>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</si>
  <si>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</si>
  <si>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</si>
  <si>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</si>
  <si>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</si>
  <si>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</si>
  <si>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</si>
  <si>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</si>
  <si>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</si>
  <si>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</si>
  <si>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</si>
  <si>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</si>
  <si>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</si>
  <si>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</si>
  <si>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</si>
  <si>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</si>
  <si>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</si>
  <si>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</si>
  <si>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</si>
  <si>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</si>
  <si>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</si>
  <si>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</si>
  <si>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</si>
  <si>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</si>
  <si>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</si>
  <si>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</si>
  <si>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</si>
  <si>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</si>
  <si>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</si>
  <si>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</si>
  <si>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</si>
  <si>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</si>
  <si>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</si>
  <si>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</si>
  <si>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</si>
  <si>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</si>
  <si>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</si>
  <si>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</si>
  <si>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</si>
  <si>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</si>
  <si>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</si>
  <si>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</si>
  <si>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</si>
  <si>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</si>
  <si>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</si>
  <si>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</si>
  <si>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</si>
  <si>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</si>
  <si>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</si>
  <si>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</si>
  <si>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</si>
  <si>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</si>
  <si>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</si>
  <si>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</si>
  <si>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</si>
  <si>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</si>
  <si>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</si>
  <si>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</si>
  <si>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</si>
  <si>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</si>
  <si>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</si>
  <si>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</si>
  <si>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</si>
  <si>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</si>
  <si>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</si>
  <si>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</si>
  <si>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</si>
  <si>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</si>
  <si>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</si>
  <si>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</si>
  <si>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</si>
  <si>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</si>
  <si>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</si>
  <si>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</si>
  <si>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</si>
  <si>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</si>
  <si>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</si>
  <si>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</si>
  <si>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</si>
  <si>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</si>
  <si>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</si>
  <si>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</si>
  <si>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</si>
  <si>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</si>
  <si>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</si>
  <si>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</si>
  <si>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</si>
  <si>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</si>
  <si>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</si>
  <si>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</si>
  <si>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</si>
  <si>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</si>
  <si>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</si>
  <si>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</si>
  <si>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</si>
  <si>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</si>
  <si>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</si>
  <si>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</si>
  <si>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</si>
  <si>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</si>
  <si>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</si>
  <si>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</si>
  <si>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</si>
  <si>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</si>
  <si>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</si>
  <si>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</si>
  <si>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</si>
  <si>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</si>
  <si>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</si>
  <si>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</si>
  <si>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</si>
  <si>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</si>
  <si>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</si>
  <si>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</si>
  <si>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</si>
  <si>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</si>
  <si>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</si>
  <si>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</si>
  <si>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</si>
  <si>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</si>
  <si>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</si>
  <si>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</si>
  <si>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</si>
  <si>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</si>
  <si>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</si>
  <si>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</si>
  <si>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</si>
  <si>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</si>
  <si>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</si>
  <si>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</si>
  <si>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</si>
  <si>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</si>
  <si>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</si>
  <si>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</si>
  <si>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</si>
  <si>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</si>
  <si>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</si>
  <si>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</si>
  <si>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</si>
  <si>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</si>
  <si>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</si>
  <si>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</si>
  <si>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</si>
  <si>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</si>
  <si>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</si>
  <si>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</si>
  <si>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</si>
  <si>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</si>
  <si>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</si>
  <si>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</si>
  <si>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</si>
  <si>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</si>
  <si>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</si>
  <si>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</si>
  <si>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</si>
  <si>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</si>
  <si>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</si>
  <si>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</si>
  <si>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</si>
  <si>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</si>
  <si>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</si>
  <si>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</si>
  <si>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</si>
  <si>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</si>
  <si>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</si>
  <si>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</si>
  <si>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</si>
  <si>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</si>
  <si>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</si>
  <si>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</si>
  <si>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</si>
  <si>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</si>
  <si>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</si>
  <si>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</si>
  <si>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</si>
  <si>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</si>
  <si>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</si>
  <si>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</si>
  <si>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</si>
  <si>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</si>
  <si>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</si>
  <si>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</si>
  <si>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</si>
  <si>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</si>
  <si>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</si>
  <si>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</si>
  <si>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</si>
  <si>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</si>
  <si>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</si>
  <si>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</si>
  <si>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</si>
  <si>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</si>
  <si>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</si>
  <si>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</si>
  <si>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</si>
  <si>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</si>
  <si>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</si>
  <si>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</si>
  <si>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</si>
  <si>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</si>
  <si>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</si>
  <si>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</si>
  <si>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</si>
  <si>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</si>
  <si>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</si>
  <si>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</si>
  <si>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</si>
  <si>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</si>
  <si>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</si>
  <si>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</si>
  <si>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</si>
  <si>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</si>
  <si>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</si>
  <si>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</si>
  <si>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</si>
  <si>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</si>
  <si>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</si>
  <si>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</si>
  <si>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</si>
  <si>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</si>
  <si>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</si>
  <si>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</si>
  <si>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</si>
  <si>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</si>
  <si>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</si>
  <si>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</si>
  <si>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</si>
  <si>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</si>
  <si>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</si>
  <si>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</si>
  <si>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</si>
  <si>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</si>
  <si>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</si>
  <si>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</si>
  <si>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</si>
  <si>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</si>
  <si>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</si>
  <si>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</si>
  <si>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</si>
  <si>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</si>
  <si>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</si>
  <si>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</si>
  <si>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</si>
  <si>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</si>
  <si>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</si>
  <si>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</si>
  <si>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</si>
  <si>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</si>
  <si>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</si>
  <si>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</si>
  <si>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</si>
  <si>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</si>
  <si>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</si>
  <si>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</si>
  <si>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</si>
  <si>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</si>
  <si>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</si>
  <si>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</si>
  <si>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</si>
  <si>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</si>
  <si>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</si>
  <si>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</si>
  <si>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</si>
  <si>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</si>
  <si>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</si>
  <si>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</si>
  <si>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</si>
  <si>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</si>
  <si>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</si>
  <si>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</si>
  <si>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</si>
  <si>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</si>
  <si>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</si>
  <si>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</si>
  <si>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</si>
  <si>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</si>
  <si>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</si>
  <si>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</si>
  <si>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</si>
  <si>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</si>
  <si>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</si>
  <si>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</si>
  <si>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</si>
  <si>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</si>
  <si>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</si>
  <si>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</si>
  <si>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</si>
  <si>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</si>
  <si>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</si>
  <si>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</si>
  <si>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</si>
  <si>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</si>
  <si>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</si>
  <si>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</si>
  <si>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</si>
  <si>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</si>
  <si>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</si>
  <si>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</si>
  <si>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</si>
  <si>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</si>
  <si>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</si>
  <si>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</si>
  <si>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</si>
  <si>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</si>
  <si>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</si>
  <si>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</si>
  <si>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</si>
  <si>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</si>
  <si>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</si>
  <si>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</si>
  <si>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</si>
  <si>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</si>
  <si>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</si>
  <si>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</si>
  <si>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</si>
  <si>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</si>
  <si>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</si>
  <si>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</si>
  <si>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</si>
  <si>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</si>
  <si>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</si>
  <si>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</si>
  <si>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</si>
  <si>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</si>
  <si>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</si>
  <si>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</si>
  <si>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</si>
  <si>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</si>
  <si>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</si>
  <si>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</si>
  <si>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</si>
  <si>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</si>
  <si>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</si>
  <si>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</si>
  <si>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</si>
  <si>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</si>
  <si>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</si>
  <si>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</si>
  <si>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</si>
  <si>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</si>
  <si>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</si>
  <si>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</si>
  <si>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</si>
  <si>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</si>
  <si>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</si>
  <si>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</si>
  <si>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</si>
  <si>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</si>
  <si>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</si>
  <si>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</si>
  <si>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</si>
  <si>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</si>
  <si>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</si>
  <si>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</si>
  <si>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</si>
  <si>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</si>
  <si>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</si>
  <si>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</si>
  <si>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</si>
  <si>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</si>
  <si>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</si>
  <si>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</si>
  <si>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</si>
  <si>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</si>
  <si>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</si>
  <si>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</si>
  <si>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</si>
  <si>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</si>
  <si>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</si>
  <si>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</si>
  <si>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</si>
  <si>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</si>
  <si>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</si>
  <si>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</si>
  <si>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</si>
  <si>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</si>
  <si>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</si>
  <si>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</si>
  <si>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</si>
  <si>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</si>
  <si>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</si>
  <si>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</si>
  <si>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</si>
  <si>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</si>
  <si>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</si>
  <si>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</si>
  <si>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</si>
  <si>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</si>
  <si>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</si>
  <si>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</si>
  <si>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</si>
  <si>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</si>
  <si>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</si>
  <si>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</si>
  <si>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</si>
  <si>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</si>
  <si>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</si>
  <si>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</si>
  <si>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</si>
  <si>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</si>
  <si>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</si>
  <si>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</si>
  <si>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</si>
  <si>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</si>
  <si>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</si>
  <si>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</si>
  <si>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</si>
  <si>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</si>
  <si>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</si>
  <si>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</si>
  <si>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</si>
  <si>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</si>
  <si>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</si>
  <si>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</si>
  <si>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</si>
  <si>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</si>
  <si>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</si>
  <si>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</si>
  <si>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</si>
  <si>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</si>
  <si>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</si>
  <si>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</si>
  <si>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</si>
  <si>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</si>
  <si>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</si>
  <si>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</si>
  <si>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</si>
  <si>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</si>
  <si>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</si>
  <si>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</si>
  <si>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</si>
  <si>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</si>
  <si>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</si>
  <si>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</si>
  <si>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</si>
  <si>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</si>
  <si>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</si>
  <si>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</si>
  <si>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</si>
  <si>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</si>
  <si>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</si>
  <si>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</si>
  <si>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</si>
  <si>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</si>
  <si>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</si>
  <si>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</si>
  <si>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</si>
  <si>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</si>
  <si>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</si>
  <si>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</si>
  <si>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</si>
  <si>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</si>
  <si>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</si>
  <si>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</si>
  <si>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</si>
  <si>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</si>
  <si>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</si>
  <si>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</si>
  <si>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</si>
  <si>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</si>
  <si>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</si>
  <si>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</si>
  <si>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</si>
  <si>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</si>
  <si>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</si>
  <si>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</si>
  <si>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</si>
  <si>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</si>
  <si>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</si>
  <si>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</si>
  <si>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</si>
  <si>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</si>
  <si>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</si>
  <si>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</si>
  <si>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</si>
  <si>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</si>
  <si>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</si>
  <si>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</si>
  <si>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</si>
  <si>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</si>
  <si>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</si>
  <si>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</si>
  <si>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</si>
  <si>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</si>
  <si>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</si>
  <si>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</si>
  <si>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</si>
  <si>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</si>
  <si>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</si>
  <si>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</si>
  <si>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</si>
  <si>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</si>
  <si>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</si>
  <si>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</si>
  <si>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</si>
  <si>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</si>
  <si>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</si>
  <si>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</si>
  <si>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</si>
  <si>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</si>
  <si>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</si>
  <si>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</si>
  <si>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</si>
  <si>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</si>
  <si>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</si>
  <si>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</si>
  <si>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</si>
  <si>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</si>
  <si>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</si>
  <si>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</si>
  <si>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</si>
  <si>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</si>
  <si>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</si>
  <si>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</si>
  <si>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</si>
  <si>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</si>
  <si>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</si>
  <si>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</si>
  <si>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</si>
  <si>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</si>
  <si>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</si>
  <si>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</si>
  <si>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</si>
  <si>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</si>
  <si>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</si>
  <si>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</si>
  <si>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</si>
  <si>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</si>
  <si>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</si>
  <si>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</si>
  <si>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</si>
  <si>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</si>
  <si>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</si>
  <si>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</si>
  <si>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</si>
  <si>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</si>
  <si>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</si>
  <si>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</si>
  <si>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</si>
  <si>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</si>
  <si>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</si>
  <si>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</si>
  <si>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</si>
  <si>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</si>
  <si>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</si>
  <si>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</si>
  <si>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</si>
  <si>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</si>
  <si>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</si>
  <si>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</si>
  <si>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</si>
  <si>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</si>
  <si>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</si>
  <si>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</si>
  <si>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</si>
  <si>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</si>
  <si>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</si>
  <si>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</si>
  <si>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</si>
  <si>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</si>
  <si>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</si>
  <si>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</si>
  <si>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</si>
  <si>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</si>
  <si>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</si>
  <si>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</si>
  <si>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</si>
  <si>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</si>
  <si>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</si>
  <si>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</si>
  <si>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</si>
  <si>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</si>
  <si>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</si>
  <si>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</si>
  <si>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</si>
  <si>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</si>
  <si>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</si>
  <si>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</si>
  <si>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</si>
  <si>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</si>
  <si>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</si>
  <si>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</si>
  <si>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</si>
  <si>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</si>
  <si>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</si>
  <si>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</si>
  <si>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</si>
  <si>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</si>
  <si>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</si>
  <si>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</si>
  <si>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</si>
  <si>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</si>
  <si>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</si>
  <si>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</si>
  <si>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</si>
  <si>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</si>
  <si>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</si>
  <si>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</si>
  <si>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</si>
  <si>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</si>
  <si>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</si>
  <si>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</si>
  <si>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</si>
  <si>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</si>
  <si>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</si>
  <si>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</si>
  <si>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</si>
  <si>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</si>
  <si>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</si>
  <si>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</si>
  <si>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</si>
  <si>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</si>
  <si>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</si>
  <si>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</si>
  <si>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</si>
  <si>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</si>
  <si>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</si>
  <si>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</si>
  <si>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</si>
  <si>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</si>
  <si>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</si>
  <si>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</si>
  <si>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</si>
  <si>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</si>
  <si>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</si>
  <si>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</si>
  <si>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</si>
  <si>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</si>
  <si>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</si>
  <si>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</si>
  <si>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</si>
  <si>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</si>
  <si>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</si>
  <si>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</si>
  <si>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</si>
  <si>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</si>
  <si>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</si>
  <si>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</si>
  <si>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</si>
  <si>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</si>
  <si>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</si>
  <si>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</si>
  <si>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</si>
  <si>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</si>
  <si>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</si>
  <si>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</si>
  <si>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</si>
  <si>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</si>
  <si>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</si>
  <si>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</si>
  <si>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</si>
  <si>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</si>
  <si>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</si>
  <si>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</si>
  <si>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</si>
  <si>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</si>
  <si>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</si>
  <si>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</si>
  <si>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</si>
  <si>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</si>
  <si>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</si>
  <si>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</si>
  <si>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</si>
  <si>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</si>
  <si>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</si>
  <si>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</si>
  <si>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</si>
  <si>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</si>
  <si>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</si>
  <si>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</si>
  <si>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</si>
  <si>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</si>
  <si>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</si>
  <si>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</si>
  <si>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</si>
  <si>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</si>
  <si>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</si>
  <si>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</si>
  <si>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</si>
  <si>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</si>
  <si>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</si>
  <si>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</si>
  <si>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</si>
  <si>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</si>
  <si>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</si>
  <si>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</si>
  <si>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</si>
  <si>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</si>
  <si>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</si>
  <si>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</si>
  <si>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</si>
  <si>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</si>
  <si>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</si>
  <si>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</si>
  <si>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</si>
  <si>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</si>
  <si>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</si>
  <si>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</si>
  <si>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</si>
  <si>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</si>
  <si>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</si>
  <si>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</si>
  <si>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</si>
  <si>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</si>
  <si>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</si>
  <si>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</si>
  <si>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</si>
  <si>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</si>
  <si>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</si>
  <si>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</si>
  <si>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</si>
  <si>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</si>
  <si>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</si>
  <si>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</si>
  <si>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</si>
  <si>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</si>
  <si>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</si>
  <si>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</si>
  <si>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</si>
  <si>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</si>
  <si>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</si>
  <si>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</si>
  <si>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</si>
  <si>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</si>
  <si>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</si>
  <si>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</si>
  <si>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</si>
  <si>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</si>
  <si>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</si>
  <si>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</si>
  <si>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</si>
  <si>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</si>
  <si>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</si>
  <si>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</si>
  <si>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</si>
  <si>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</si>
  <si>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</si>
  <si>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</si>
  <si>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</si>
  <si>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</si>
  <si>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</si>
  <si>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</si>
  <si>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</si>
  <si>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</si>
  <si>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</si>
  <si>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</si>
  <si>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</si>
  <si>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</si>
  <si>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</si>
  <si>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</si>
  <si>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</si>
  <si>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</si>
  <si>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</si>
  <si>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</si>
  <si>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</si>
  <si>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</si>
  <si>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</si>
  <si>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</si>
  <si>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</si>
  <si>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</si>
  <si>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</si>
  <si>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</si>
  <si>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</si>
  <si>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</si>
  <si>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</si>
  <si>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</si>
  <si>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</si>
  <si>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</si>
  <si>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</si>
  <si>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</si>
  <si>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</si>
  <si>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</si>
  <si>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</si>
  <si>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</si>
  <si>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</si>
  <si>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</si>
  <si>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</si>
  <si>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</si>
  <si>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</si>
  <si>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</si>
  <si>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</si>
  <si>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</si>
  <si>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</si>
  <si>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</si>
  <si>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</si>
  <si>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</si>
  <si>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</si>
  <si>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</si>
  <si>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</si>
  <si>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</si>
  <si>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</si>
  <si>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</si>
  <si>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</si>
  <si>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</si>
  <si>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</si>
  <si>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</si>
  <si>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</si>
  <si>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</si>
  <si>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</si>
  <si>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</si>
  <si>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</si>
  <si>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</si>
  <si>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</si>
  <si>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</si>
  <si>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</si>
  <si>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</si>
  <si>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</si>
  <si>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</si>
  <si>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</si>
  <si>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</si>
  <si>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</si>
  <si>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</si>
  <si>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</si>
  <si>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</si>
  <si>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</si>
  <si>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</si>
  <si>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</si>
  <si>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</si>
  <si>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</si>
  <si>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</si>
  <si>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</si>
  <si>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</si>
  <si>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</si>
  <si>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</si>
  <si>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</si>
  <si>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</si>
  <si>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</si>
  <si>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</si>
  <si>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</si>
  <si>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</si>
  <si>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</si>
  <si>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</si>
  <si>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</si>
  <si>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</si>
  <si>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</si>
  <si>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</si>
  <si>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</si>
  <si>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</si>
  <si>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</si>
  <si>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</si>
  <si>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</si>
  <si>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</si>
  <si>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</si>
  <si>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</si>
  <si>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</si>
  <si>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</si>
  <si>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</si>
  <si>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</si>
  <si>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</si>
  <si>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</si>
  <si>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</si>
  <si>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</si>
  <si>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</si>
  <si>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</si>
  <si>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</si>
  <si>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</si>
  <si>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</si>
  <si>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</si>
  <si>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</si>
  <si>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</si>
  <si>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</si>
  <si>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</si>
  <si>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</si>
  <si>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</si>
  <si>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</si>
  <si>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</si>
  <si>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</si>
  <si>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</si>
  <si>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</si>
  <si>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</si>
  <si>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</si>
  <si>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</si>
  <si>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</si>
  <si>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</si>
  <si>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</si>
  <si>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</si>
  <si>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</si>
  <si>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</si>
  <si>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</si>
  <si>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</si>
  <si>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</si>
  <si>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</si>
  <si>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</si>
  <si>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</si>
  <si>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</si>
  <si>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</si>
  <si>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</si>
  <si>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</si>
  <si>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</si>
  <si>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</si>
  <si>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</si>
  <si>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</si>
  <si>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</si>
  <si>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</si>
  <si>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</si>
  <si>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</si>
  <si>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</si>
  <si>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</si>
  <si>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</si>
  <si>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</si>
  <si>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</si>
  <si>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</si>
  <si>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</si>
  <si>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</si>
  <si>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</si>
  <si>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</si>
  <si>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</si>
  <si>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</si>
  <si>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</si>
  <si>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</si>
  <si>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</si>
  <si>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</si>
  <si>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</si>
  <si>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</si>
  <si>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</si>
  <si>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</si>
  <si>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</si>
  <si>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</si>
  <si>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</si>
  <si>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</si>
  <si>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</si>
  <si>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</si>
  <si>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</si>
  <si>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</si>
  <si>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</si>
  <si>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</si>
  <si>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</si>
  <si>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</si>
  <si>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</si>
  <si>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</si>
  <si>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</si>
  <si>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</si>
  <si>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</si>
  <si>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</si>
  <si>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</si>
  <si>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</si>
  <si>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</si>
  <si>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</si>
  <si>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</si>
  <si>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</si>
  <si>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</si>
  <si>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</si>
  <si>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</si>
  <si>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</si>
  <si>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</si>
  <si>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</si>
  <si>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</si>
  <si>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</si>
  <si>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</si>
  <si>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</si>
  <si>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</si>
  <si>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</si>
  <si>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</si>
  <si>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</si>
  <si>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</si>
  <si>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</si>
  <si>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</si>
  <si>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</si>
  <si>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</si>
  <si>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</si>
  <si>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</si>
  <si>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</si>
  <si>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</si>
  <si>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</si>
  <si>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</si>
  <si>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</si>
  <si>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</si>
  <si>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</si>
  <si>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</si>
  <si>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</si>
  <si>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</si>
  <si>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</si>
  <si>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</si>
  <si>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</si>
  <si>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</si>
  <si>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</si>
  <si>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</si>
  <si>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</si>
  <si>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</si>
  <si>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</si>
  <si>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</si>
  <si>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</si>
  <si>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</si>
  <si>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</si>
  <si>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</si>
  <si>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</si>
  <si>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</si>
  <si>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</si>
  <si>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</si>
  <si>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</si>
  <si>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</si>
  <si>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</si>
  <si>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</si>
  <si>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</si>
  <si>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</si>
  <si>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</si>
  <si>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</si>
  <si>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</si>
  <si>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</si>
  <si>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</si>
  <si>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</si>
  <si>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</si>
  <si>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</si>
  <si>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</si>
  <si>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</si>
  <si>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</si>
  <si>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</si>
  <si>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</si>
  <si>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</si>
  <si>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</si>
  <si>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</si>
  <si>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</si>
  <si>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</si>
  <si>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</si>
  <si>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</si>
  <si>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</si>
  <si>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</si>
  <si>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</si>
  <si>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</si>
  <si>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</si>
  <si>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</si>
  <si>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</si>
  <si>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</si>
  <si>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</si>
  <si>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</si>
  <si>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</si>
  <si>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</si>
  <si>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</si>
  <si>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</si>
  <si>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</si>
  <si>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</si>
  <si>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</si>
  <si>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</si>
  <si>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</si>
  <si>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</si>
  <si>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</si>
  <si>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</si>
  <si>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</si>
  <si>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</si>
  <si>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</si>
  <si>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</si>
  <si>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</si>
  <si>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</si>
  <si>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</si>
  <si>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</si>
  <si>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</si>
  <si>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</si>
  <si>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</si>
  <si>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</si>
  <si>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</si>
  <si>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</si>
  <si>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</si>
  <si>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</si>
  <si>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</si>
  <si>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</si>
  <si>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</si>
  <si>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</si>
  <si>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</si>
  <si>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</si>
  <si>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</si>
  <si>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</si>
  <si>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</si>
  <si>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</si>
  <si>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</si>
  <si>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</si>
  <si>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</si>
  <si>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</si>
  <si>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</si>
  <si>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</si>
  <si>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</si>
  <si>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</si>
  <si>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</si>
  <si>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</si>
  <si>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</si>
  <si>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</si>
  <si>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</si>
  <si>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</si>
  <si>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</si>
  <si>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</si>
  <si>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</si>
  <si>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</si>
  <si>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</si>
  <si>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</si>
  <si>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</si>
  <si>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</si>
  <si>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</si>
  <si>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</si>
  <si>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</si>
  <si>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</si>
  <si>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</si>
  <si>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</si>
  <si>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</si>
  <si>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</si>
  <si>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</si>
  <si>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</si>
  <si>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</si>
  <si>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</si>
  <si>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</si>
  <si>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</si>
  <si>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</si>
  <si>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</si>
  <si>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</si>
  <si>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</si>
  <si>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</si>
  <si>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</si>
  <si>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</si>
  <si>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</si>
  <si>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</si>
  <si>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</si>
  <si>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</si>
  <si>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</si>
  <si>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</si>
  <si>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</si>
  <si>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</si>
  <si>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</si>
  <si>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</si>
  <si>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</si>
  <si>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</si>
  <si>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</si>
  <si>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</si>
  <si>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</si>
  <si>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</si>
  <si>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</si>
  <si>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</si>
  <si>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</si>
  <si>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</si>
  <si>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</si>
  <si>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</si>
  <si>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</si>
  <si>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</si>
  <si>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</si>
  <si>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</si>
  <si>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</si>
  <si>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</si>
  <si>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</si>
  <si>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</si>
  <si>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</si>
  <si>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</si>
  <si>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</si>
  <si>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</si>
  <si>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</si>
  <si>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</si>
  <si>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</si>
  <si>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</si>
  <si>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</si>
  <si>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</si>
  <si>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</si>
  <si>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</si>
  <si>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</si>
  <si>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</si>
  <si>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</si>
  <si>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</si>
  <si>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</si>
  <si>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</si>
  <si>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</si>
  <si>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</si>
  <si>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</si>
  <si>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</si>
  <si>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</si>
  <si>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</si>
  <si>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</si>
  <si>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</si>
  <si>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</si>
  <si>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</si>
  <si>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</si>
  <si>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</si>
  <si>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</si>
  <si>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</si>
  <si>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</si>
  <si>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</si>
  <si>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</si>
  <si>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</si>
  <si>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</si>
  <si>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</si>
  <si>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</si>
  <si>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</si>
  <si>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</si>
  <si>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</si>
  <si>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</si>
  <si>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</si>
  <si>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</si>
  <si>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</si>
  <si>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</si>
  <si>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</si>
  <si>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</si>
  <si>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</si>
  <si>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</si>
  <si>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</si>
  <si>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</si>
  <si>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</si>
  <si>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</si>
  <si>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</si>
  <si>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</si>
  <si>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</si>
  <si>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</si>
  <si>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</si>
  <si>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</si>
  <si>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</si>
  <si>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</si>
  <si>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</si>
  <si>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</si>
  <si>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</si>
  <si>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</si>
  <si>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</si>
  <si>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</si>
  <si>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</si>
  <si>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</si>
  <si>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</si>
  <si>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</si>
  <si>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</si>
  <si>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</si>
  <si>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</si>
  <si>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</si>
  <si>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</si>
  <si>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</si>
  <si>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</si>
  <si>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</si>
  <si>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</si>
  <si>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</si>
  <si>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</si>
  <si>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</si>
  <si>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</si>
  <si>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</si>
  <si>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</si>
  <si>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</si>
  <si>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</si>
  <si>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</si>
  <si>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</si>
  <si>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</si>
  <si>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</si>
  <si>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</si>
  <si>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</si>
  <si>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</si>
  <si>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</si>
  <si>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</si>
  <si>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</si>
  <si>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</si>
  <si>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</si>
  <si>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</si>
  <si>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</si>
  <si>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</si>
  <si>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</si>
  <si>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</si>
  <si>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</si>
  <si>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</si>
  <si>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</si>
  <si>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</si>
  <si>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</si>
  <si>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</si>
  <si>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</si>
  <si>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</si>
  <si>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</si>
  <si>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</si>
  <si>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</si>
  <si>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</si>
  <si>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</si>
  <si>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</si>
  <si>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</si>
  <si>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</si>
  <si>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</si>
  <si>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</si>
  <si>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</si>
  <si>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</si>
  <si>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</si>
  <si>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</si>
  <si>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</si>
  <si>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</si>
  <si>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</si>
  <si>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</si>
  <si>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</si>
  <si>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</si>
  <si>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</si>
  <si>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</si>
  <si>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</si>
  <si>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</si>
  <si>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</si>
  <si>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</si>
  <si>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</si>
  <si>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</si>
  <si>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</si>
  <si>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</si>
  <si>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</si>
  <si>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</si>
  <si>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</si>
  <si>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</si>
  <si>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</si>
  <si>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</si>
  <si>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</si>
  <si>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</si>
  <si>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</si>
  <si>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</si>
  <si>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</si>
  <si>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</si>
  <si>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</si>
  <si>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</si>
  <si>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</si>
  <si>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</si>
  <si>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</si>
  <si>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</si>
  <si>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</si>
  <si>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</si>
  <si>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</si>
  <si>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</si>
  <si>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</si>
  <si>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</si>
  <si>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</si>
  <si>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</si>
  <si>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</si>
  <si>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</si>
  <si>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</si>
  <si>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</si>
  <si>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</si>
  <si>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</si>
  <si>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</si>
  <si>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</si>
  <si>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</si>
  <si>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</si>
  <si>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</si>
  <si>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</si>
  <si>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</si>
  <si>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</si>
  <si>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</si>
  <si>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</si>
  <si>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</si>
  <si>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</si>
  <si>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</si>
  <si>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</si>
  <si>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</si>
  <si>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</si>
  <si>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</si>
  <si>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</si>
  <si>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</si>
  <si>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</si>
  <si>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</si>
  <si>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</si>
  <si>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</si>
  <si>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</si>
  <si>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</si>
  <si>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</si>
  <si>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</si>
  <si>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</si>
  <si>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</si>
  <si>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</si>
  <si>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</si>
  <si>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</si>
  <si>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</si>
  <si>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</si>
  <si>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</si>
  <si>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</si>
  <si>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</si>
  <si>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</si>
  <si>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</si>
  <si>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</si>
  <si>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</si>
  <si>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</si>
  <si>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</si>
  <si>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</si>
  <si>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</si>
  <si>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</si>
  <si>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</si>
  <si>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</si>
  <si>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</si>
  <si>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</si>
  <si>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</si>
  <si>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</si>
  <si>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</si>
  <si>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</si>
  <si>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</si>
  <si>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</si>
  <si>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</si>
  <si>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</si>
  <si>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</si>
  <si>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</si>
  <si>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</si>
  <si>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</si>
  <si>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</si>
  <si>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</si>
  <si>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</si>
  <si>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</si>
  <si>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</si>
  <si>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</si>
  <si>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</si>
  <si>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</si>
  <si>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</si>
  <si>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</si>
  <si>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</si>
  <si>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</si>
  <si>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</si>
  <si>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</si>
  <si>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</si>
  <si>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</si>
  <si>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</si>
  <si>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</si>
  <si>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</si>
  <si>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</si>
  <si>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</si>
  <si>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</si>
  <si>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</si>
  <si>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</si>
  <si>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</si>
  <si>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</si>
  <si>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</si>
  <si>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</si>
  <si>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</si>
  <si>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</si>
  <si>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</si>
  <si>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</si>
  <si>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</si>
  <si>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</si>
  <si>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</si>
  <si>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</si>
  <si>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</si>
  <si>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</si>
  <si>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</si>
  <si>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</si>
  <si>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</si>
  <si>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</si>
  <si>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</si>
  <si>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</si>
  <si>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</si>
  <si>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</si>
  <si>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</si>
  <si>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</si>
  <si>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</si>
  <si>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</si>
  <si>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</si>
  <si>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</si>
  <si>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</si>
  <si>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</si>
  <si>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</si>
  <si>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</si>
  <si>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</si>
  <si>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</si>
  <si>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</si>
  <si>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</si>
  <si>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</si>
  <si>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</si>
  <si>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</si>
  <si>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</si>
  <si>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</si>
  <si>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</si>
  <si>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</si>
  <si>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</si>
  <si>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</si>
  <si>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</si>
  <si>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</si>
  <si>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</si>
  <si>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</si>
  <si>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</si>
  <si>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</si>
  <si>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</si>
  <si>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</si>
  <si>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</si>
  <si>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</si>
  <si>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</si>
  <si>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</si>
  <si>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</si>
  <si>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</si>
  <si>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</si>
  <si>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</si>
  <si>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</si>
  <si>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</si>
  <si>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</si>
  <si>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</si>
  <si>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</si>
  <si>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</si>
  <si>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</si>
  <si>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</si>
  <si>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</si>
  <si>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</si>
  <si>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</si>
  <si>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</si>
  <si>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</si>
  <si>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</si>
  <si>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</si>
  <si>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</si>
  <si>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</si>
  <si>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</si>
  <si>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</si>
  <si>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</si>
  <si>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</si>
  <si>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</si>
  <si>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</si>
  <si>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</si>
  <si>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</si>
  <si>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</si>
  <si>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</si>
  <si>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</si>
  <si>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</si>
  <si>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</si>
  <si>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</si>
  <si>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</si>
  <si>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</si>
  <si>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</si>
  <si>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</si>
  <si>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</si>
  <si>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</si>
  <si>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</si>
  <si>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</si>
  <si>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</si>
  <si>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</si>
  <si>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</si>
  <si>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</si>
  <si>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</si>
  <si>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</si>
  <si>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</si>
  <si>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</si>
  <si>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</si>
  <si>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</si>
  <si>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</si>
  <si>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</si>
  <si>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</si>
  <si>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</si>
  <si>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</si>
  <si>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</si>
  <si>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</si>
  <si>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</si>
  <si>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</si>
  <si>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</si>
  <si>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</si>
  <si>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</si>
  <si>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</si>
  <si>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</si>
  <si>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</si>
  <si>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</si>
  <si>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</si>
  <si>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</si>
  <si>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</si>
  <si>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</si>
  <si>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</si>
  <si>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</si>
  <si>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</si>
  <si>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</si>
  <si>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</si>
  <si>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</si>
  <si>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</si>
  <si>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</si>
  <si>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</si>
  <si>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</si>
  <si>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</si>
  <si>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</si>
  <si>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</si>
  <si>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</si>
  <si>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</si>
  <si>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</si>
  <si>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</si>
  <si>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</si>
  <si>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</si>
  <si>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</si>
  <si>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</si>
  <si>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</si>
  <si>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</si>
  <si>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</si>
  <si>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</si>
  <si>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</si>
  <si>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</si>
  <si>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</si>
  <si>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</si>
  <si>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</si>
  <si>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</si>
  <si>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</si>
  <si>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</si>
  <si>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</si>
  <si>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</si>
  <si>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</si>
  <si>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</si>
  <si>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</si>
  <si>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</si>
  <si>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</si>
  <si>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</si>
  <si>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</si>
  <si>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</si>
  <si>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</si>
  <si>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</si>
  <si>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</si>
  <si>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</si>
  <si>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</si>
  <si>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</si>
  <si>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</si>
  <si>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</si>
  <si>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</si>
  <si>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</si>
  <si>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</si>
  <si>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</si>
  <si>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</si>
  <si>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</si>
  <si>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</si>
  <si>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</si>
  <si>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</si>
  <si>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</si>
  <si>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</si>
  <si>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</si>
  <si>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</si>
  <si>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</si>
  <si>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</si>
  <si>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</si>
  <si>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</si>
  <si>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</si>
  <si>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</si>
  <si>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</si>
  <si>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</si>
  <si>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</si>
  <si>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</si>
  <si>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</si>
  <si>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</si>
  <si>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</si>
  <si>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</si>
  <si>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</si>
  <si>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</si>
  <si>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</si>
  <si>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</si>
  <si>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</si>
  <si>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</si>
  <si>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</si>
  <si>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</si>
  <si>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</si>
  <si>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</si>
  <si>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</si>
  <si>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</si>
  <si>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</si>
  <si>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</si>
  <si>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</si>
  <si>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</si>
  <si>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</si>
  <si>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</si>
  <si>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</si>
  <si>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</si>
  <si>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</si>
  <si>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</si>
  <si>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</si>
  <si>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</si>
  <si>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</si>
  <si>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</si>
  <si>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</si>
  <si>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</si>
  <si>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</si>
  <si>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</si>
  <si>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</si>
  <si>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</si>
  <si>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</si>
  <si>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</si>
  <si>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</si>
  <si>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</si>
  <si>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</si>
  <si>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</si>
  <si>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</si>
  <si>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</si>
  <si>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</si>
  <si>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</si>
  <si>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</si>
  <si>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</si>
  <si>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</si>
  <si>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</si>
  <si>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</si>
  <si>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</si>
  <si>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</si>
  <si>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</si>
  <si>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</si>
  <si>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</si>
  <si>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</si>
  <si>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</si>
  <si>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</si>
  <si>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</si>
  <si>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</si>
  <si>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</si>
  <si>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</si>
  <si>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</si>
  <si>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</si>
  <si>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</si>
  <si>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</si>
  <si>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</si>
  <si>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</si>
  <si>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</si>
  <si>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</si>
  <si>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</si>
  <si>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</si>
  <si>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</si>
  <si>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</si>
  <si>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</si>
  <si>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</si>
  <si>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</si>
  <si>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</si>
  <si>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</si>
  <si>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</si>
  <si>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</si>
  <si>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</si>
  <si>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</si>
  <si>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</si>
  <si>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</si>
  <si>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</si>
  <si>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</si>
  <si>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</si>
  <si>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</si>
  <si>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</si>
  <si>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</si>
  <si>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</si>
  <si>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</si>
  <si>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</si>
  <si>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</si>
  <si>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</si>
  <si>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</si>
  <si>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</si>
  <si>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</si>
  <si>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</si>
  <si>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</si>
  <si>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</si>
  <si>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</si>
  <si>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</si>
  <si>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</si>
  <si>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</si>
  <si>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</si>
  <si>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</si>
  <si>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</si>
  <si>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</si>
  <si>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</si>
  <si>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</si>
  <si>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</si>
  <si>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</si>
  <si>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</si>
  <si>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</si>
  <si>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</si>
  <si>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</si>
  <si>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</si>
  <si>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</si>
  <si>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</si>
  <si>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</si>
  <si>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</si>
  <si>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</si>
  <si>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</si>
  <si>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</si>
  <si>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</si>
  <si>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</si>
  <si>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</si>
  <si>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</si>
  <si>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</si>
  <si>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</si>
  <si>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</si>
  <si>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</si>
  <si>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</si>
  <si>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</si>
  <si>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</si>
  <si>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</si>
  <si>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</si>
  <si>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</si>
  <si>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</si>
  <si>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</si>
  <si>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</si>
  <si>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</si>
  <si>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</si>
  <si>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</si>
  <si>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</si>
  <si>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</si>
  <si>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</si>
  <si>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</si>
  <si>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</si>
  <si>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</si>
  <si>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</si>
  <si>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</si>
  <si>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</si>
  <si>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</si>
  <si>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</si>
  <si>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</si>
  <si>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</si>
  <si>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</si>
  <si>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</si>
  <si>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</si>
  <si>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</si>
  <si>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</si>
  <si>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</si>
  <si>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</si>
  <si>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</si>
  <si>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</si>
  <si>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</si>
  <si>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</si>
  <si>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</si>
  <si>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</si>
  <si>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</si>
  <si>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</si>
  <si>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</si>
  <si>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</si>
  <si>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</si>
  <si>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</si>
  <si>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</si>
  <si>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</si>
  <si>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</si>
  <si>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</si>
  <si>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</si>
  <si>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</si>
  <si>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</si>
  <si>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</si>
  <si>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</si>
  <si>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</si>
  <si>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</si>
  <si>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</si>
  <si>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</si>
  <si>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</si>
  <si>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</si>
  <si>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</si>
  <si>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</si>
  <si>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</si>
  <si>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</si>
  <si>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</si>
  <si>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</si>
  <si>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</si>
  <si>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</si>
  <si>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</si>
  <si>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</si>
  <si>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</si>
  <si>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</si>
  <si>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</si>
  <si>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</si>
  <si>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</si>
  <si>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</si>
  <si>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</si>
  <si>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</si>
  <si>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</si>
  <si>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</si>
  <si>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</si>
  <si>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</si>
  <si>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</si>
  <si>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</si>
  <si>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</si>
  <si>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</si>
  <si>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</si>
  <si>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</si>
  <si>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</si>
  <si>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</si>
  <si>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</si>
  <si>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</si>
  <si>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</si>
  <si>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</si>
  <si>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</si>
  <si>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</si>
  <si>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</si>
  <si>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</si>
  <si>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</si>
  <si>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</si>
  <si>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</si>
  <si>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</si>
  <si>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</si>
  <si>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</si>
  <si>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</si>
  <si>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</si>
  <si>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</si>
  <si>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</si>
  <si>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</si>
  <si>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</si>
  <si>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</si>
  <si>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</si>
  <si>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</si>
  <si>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</si>
  <si>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</si>
  <si>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</si>
  <si>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</si>
  <si>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</si>
  <si>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</si>
  <si>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</si>
  <si>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</si>
  <si>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</si>
  <si>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</si>
  <si>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</si>
  <si>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</si>
  <si>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</si>
  <si>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</si>
  <si>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</si>
  <si>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</si>
  <si>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</si>
  <si>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</si>
  <si>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</si>
  <si>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</si>
  <si>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</si>
  <si>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</si>
  <si>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</si>
  <si>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</si>
  <si>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</si>
  <si>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</si>
  <si>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</si>
  <si>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</si>
  <si>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</si>
  <si>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</si>
  <si>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</si>
  <si>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</si>
  <si>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</si>
  <si>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</si>
  <si>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</si>
  <si>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</si>
  <si>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</si>
  <si>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</si>
  <si>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</si>
  <si>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</si>
  <si>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</si>
  <si>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</si>
  <si>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</si>
  <si>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</si>
  <si>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</si>
  <si>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</si>
  <si>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</si>
  <si>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</si>
  <si>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</si>
  <si>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</si>
  <si>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</si>
  <si>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</si>
  <si>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</si>
  <si>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</si>
  <si>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</si>
  <si>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</si>
  <si>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</si>
  <si>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</si>
  <si>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</si>
  <si>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</si>
  <si>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</si>
  <si>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</si>
  <si>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</si>
  <si>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</si>
  <si>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</si>
  <si>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</si>
  <si>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</si>
  <si>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</si>
  <si>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</si>
  <si>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</si>
  <si>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</si>
  <si>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</si>
  <si>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</si>
  <si>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</si>
  <si>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</si>
  <si>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</si>
  <si>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</si>
  <si>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</si>
  <si>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</si>
  <si>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</si>
  <si>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</si>
  <si>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</si>
  <si>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</si>
  <si>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</si>
  <si>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</si>
  <si>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</si>
  <si>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</si>
  <si>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</si>
  <si>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</si>
  <si>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</si>
  <si>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</si>
  <si>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</si>
  <si>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</si>
  <si>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</si>
  <si>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</si>
  <si>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</si>
  <si>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</si>
  <si>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</si>
  <si>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</si>
  <si>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</si>
  <si>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</si>
  <si>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</si>
  <si>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</si>
  <si>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</si>
  <si>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</si>
  <si>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</si>
  <si>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</si>
  <si>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</si>
  <si>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</si>
  <si>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</si>
  <si>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</si>
  <si>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</si>
  <si>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</si>
  <si>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</si>
  <si>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</si>
  <si>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</si>
  <si>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</si>
  <si>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</si>
  <si>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</si>
  <si>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</si>
  <si>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</si>
  <si>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</si>
  <si>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</si>
  <si>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</si>
  <si>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</si>
  <si>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</si>
  <si>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</si>
  <si>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</si>
  <si>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</si>
  <si>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</si>
  <si>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</si>
  <si>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</si>
  <si>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</si>
  <si>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</si>
  <si>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</si>
  <si>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</si>
  <si>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</si>
  <si>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</si>
  <si>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</si>
  <si>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</si>
  <si>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</si>
  <si>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</si>
  <si>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</si>
  <si>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</si>
  <si>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</si>
  <si>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</si>
  <si>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</si>
  <si>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</si>
  <si>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</si>
  <si>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</si>
  <si>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</si>
  <si>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</si>
  <si>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</si>
  <si>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</si>
  <si>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</si>
  <si>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</si>
  <si>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</si>
  <si>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</si>
  <si>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</si>
  <si>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</si>
  <si>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</si>
  <si>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</si>
  <si>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</si>
  <si>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</si>
  <si>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</si>
  <si>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</si>
  <si>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</si>
  <si>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</si>
  <si>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</si>
  <si>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</si>
  <si>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</si>
  <si>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</si>
  <si>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</si>
  <si>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</si>
  <si>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</si>
  <si>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</si>
  <si>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</si>
  <si>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</si>
  <si>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</si>
  <si>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</si>
  <si>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</si>
  <si>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</si>
  <si>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</si>
  <si>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</si>
  <si>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</si>
  <si>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</si>
  <si>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</si>
  <si>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</si>
  <si>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</si>
  <si>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</si>
  <si>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</si>
  <si>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</si>
  <si>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</si>
  <si>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</si>
  <si>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</si>
  <si>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</si>
  <si>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</si>
  <si>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</si>
  <si>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</si>
  <si>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</si>
  <si>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</si>
  <si>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</si>
  <si>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</si>
  <si>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</si>
  <si>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</si>
  <si>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</si>
  <si>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</si>
  <si>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</si>
  <si>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</si>
  <si>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</si>
  <si>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</si>
  <si>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</si>
  <si>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</si>
  <si>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</si>
  <si>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</si>
  <si>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</si>
  <si>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</si>
  <si>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</si>
  <si>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</si>
  <si>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</si>
  <si>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</si>
  <si>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</si>
  <si>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</si>
  <si>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</si>
  <si>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</si>
  <si>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</si>
  <si>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</si>
  <si>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</si>
  <si>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</si>
  <si>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</si>
  <si>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</si>
  <si>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</si>
  <si>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</si>
  <si>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</si>
  <si>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</si>
  <si>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</si>
  <si>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</si>
  <si>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</si>
  <si>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</si>
  <si>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</si>
  <si>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</si>
  <si>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</si>
  <si>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</si>
  <si>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</si>
  <si>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</si>
  <si>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</si>
  <si>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</si>
  <si>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</si>
  <si>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</si>
  <si>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</si>
  <si>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</si>
  <si>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</si>
  <si>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</si>
  <si>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</si>
  <si>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</si>
  <si>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</si>
  <si>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</si>
  <si>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</si>
  <si>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</si>
  <si>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</si>
  <si>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</si>
  <si>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</si>
  <si>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</si>
  <si>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</si>
  <si>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</si>
  <si>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</si>
  <si>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</si>
  <si>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</si>
  <si>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</si>
  <si>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</si>
  <si>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</si>
  <si>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</si>
  <si>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</si>
  <si>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</si>
  <si>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</si>
  <si>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</si>
  <si>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</si>
  <si>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</si>
  <si>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</si>
  <si>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</si>
  <si>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</si>
  <si>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</si>
  <si>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</si>
  <si>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</si>
  <si>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</si>
  <si>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</si>
  <si>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</si>
  <si>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</si>
  <si>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</si>
  <si>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</si>
  <si>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</si>
  <si>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</si>
  <si>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</si>
  <si>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</si>
  <si>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</si>
  <si>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</si>
  <si>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</si>
  <si>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</si>
  <si>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</si>
  <si>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</si>
  <si>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</si>
  <si>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</si>
  <si>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</si>
  <si>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</si>
  <si>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</si>
  <si>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</si>
  <si>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</si>
  <si>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</si>
  <si>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</si>
  <si>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</si>
  <si>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</si>
  <si>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</si>
  <si>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</si>
  <si>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</si>
  <si>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</si>
  <si>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</si>
  <si>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</si>
  <si>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</si>
  <si>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</si>
  <si>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</si>
  <si>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</si>
  <si>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</si>
  <si>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</si>
  <si>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</si>
  <si>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</si>
  <si>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</si>
  <si>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</si>
  <si>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</si>
  <si>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</si>
  <si>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</si>
  <si>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</si>
  <si>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</si>
  <si>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</si>
  <si>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</si>
  <si>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</si>
  <si>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</si>
  <si>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</si>
  <si>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</si>
  <si>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</si>
  <si>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</si>
  <si>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</si>
  <si>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</si>
  <si>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</si>
  <si>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</si>
  <si>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</si>
  <si>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</si>
  <si>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</si>
  <si>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</si>
  <si>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</si>
  <si>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</si>
  <si>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</si>
  <si>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</si>
  <si>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</si>
  <si>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</si>
  <si>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</si>
  <si>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</si>
  <si>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</si>
  <si>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</si>
  <si>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</si>
  <si>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</si>
  <si>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</si>
  <si>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</si>
  <si>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</si>
  <si>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</si>
  <si>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</si>
  <si>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</si>
  <si>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</si>
  <si>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</si>
  <si>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</si>
  <si>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</si>
  <si>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</si>
  <si>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</si>
  <si>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</si>
  <si>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</si>
  <si>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</si>
  <si>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</si>
  <si>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</si>
  <si>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</si>
  <si>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</si>
  <si>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</si>
  <si>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</si>
  <si>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</si>
  <si>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</si>
  <si>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</si>
  <si>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</si>
  <si>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</si>
  <si>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</si>
  <si>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</si>
  <si>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</si>
  <si>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</si>
  <si>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</si>
  <si>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</si>
  <si>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</si>
  <si>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</si>
  <si>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</si>
  <si>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</si>
  <si>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</si>
  <si>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</si>
  <si>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</si>
  <si>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</si>
  <si>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</si>
  <si>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</si>
  <si>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</si>
  <si>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</si>
  <si>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</si>
  <si>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</si>
  <si>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</si>
  <si>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</si>
  <si>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</si>
  <si>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</si>
  <si>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</si>
  <si>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</si>
  <si>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</si>
  <si>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</si>
  <si>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</si>
  <si>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</si>
  <si>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</si>
  <si>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</si>
  <si>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</si>
  <si>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</si>
  <si>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</si>
  <si>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</si>
  <si>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</si>
  <si>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</si>
  <si>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</si>
  <si>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</si>
  <si>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</si>
  <si>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</si>
  <si>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</si>
  <si>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</si>
  <si>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</si>
  <si>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</si>
  <si>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</si>
  <si>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</si>
  <si>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</si>
  <si>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</si>
  <si>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</si>
  <si>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</si>
  <si>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</si>
  <si>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</si>
  <si>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</si>
  <si>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</si>
  <si>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</si>
  <si>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</si>
  <si>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</si>
  <si>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</si>
  <si>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</si>
  <si>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</si>
  <si>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</si>
  <si>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</si>
  <si>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</si>
  <si>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</si>
  <si>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</si>
  <si>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</si>
  <si>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</si>
  <si>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</si>
  <si>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</si>
  <si>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</si>
  <si>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</si>
  <si>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</si>
  <si>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</si>
  <si>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</si>
  <si>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</si>
  <si>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</si>
  <si>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</si>
  <si>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</si>
  <si>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</si>
  <si>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</si>
  <si>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</si>
  <si>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</si>
  <si>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</si>
  <si>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</si>
  <si>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</si>
  <si>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</si>
  <si>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</si>
  <si>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</si>
  <si>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</si>
  <si>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</si>
  <si>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</si>
  <si>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</si>
  <si>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</si>
  <si>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</si>
  <si>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</si>
  <si>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</si>
  <si>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</si>
  <si>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</si>
  <si>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</si>
  <si>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</si>
  <si>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</si>
  <si>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</si>
  <si>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</si>
  <si>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</si>
  <si>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</si>
  <si>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</si>
  <si>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</si>
  <si>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</si>
  <si>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</si>
  <si>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</si>
  <si>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</si>
  <si>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</si>
  <si>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</si>
  <si>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</si>
  <si>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</si>
  <si>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</si>
  <si>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</si>
  <si>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</si>
  <si>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</si>
  <si>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</si>
  <si>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</si>
  <si>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</si>
  <si>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</si>
  <si>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</si>
  <si>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</si>
  <si>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</si>
  <si>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</si>
  <si>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</si>
  <si>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</si>
  <si>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</si>
  <si>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</si>
  <si>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</si>
  <si>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</si>
  <si>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</si>
  <si>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</si>
  <si>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</si>
  <si>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</si>
  <si>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</si>
  <si>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</si>
  <si>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</si>
  <si>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</si>
  <si>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</si>
  <si>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</si>
  <si>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</si>
  <si>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</si>
  <si>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</si>
  <si>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</si>
  <si>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</si>
  <si>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</si>
  <si>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</si>
  <si>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</si>
  <si>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</si>
  <si>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</si>
  <si>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</si>
  <si>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</si>
  <si>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</si>
  <si>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</si>
  <si>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</si>
  <si>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</si>
  <si>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</si>
  <si>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</si>
  <si>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</si>
  <si>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</si>
  <si>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</si>
  <si>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</si>
  <si>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</si>
  <si>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</si>
  <si>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</si>
  <si>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</si>
  <si>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</si>
  <si>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</si>
  <si>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</si>
  <si>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</si>
  <si>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</si>
  <si>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</si>
  <si>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</si>
  <si>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</si>
  <si>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</si>
  <si>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</si>
  <si>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</si>
  <si>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</si>
  <si>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</si>
  <si>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</si>
  <si>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</si>
  <si>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</si>
  <si>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</si>
  <si>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</si>
  <si>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</si>
  <si>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</si>
  <si>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</si>
  <si>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</si>
  <si>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</si>
  <si>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</si>
  <si>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</si>
  <si>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</si>
  <si>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</si>
  <si>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</si>
  <si>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</si>
  <si>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</si>
  <si>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</si>
  <si>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</si>
  <si>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</si>
  <si>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</si>
  <si>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</si>
  <si>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</si>
  <si>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</si>
  <si>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</si>
  <si>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</si>
  <si>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</si>
  <si>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</si>
  <si>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</si>
  <si>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</si>
  <si>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</si>
  <si>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</si>
  <si>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</si>
  <si>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</si>
  <si>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</si>
  <si>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</si>
  <si>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</si>
  <si>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</si>
  <si>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</si>
  <si>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</si>
  <si>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</si>
  <si>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</si>
  <si>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</si>
  <si>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</si>
  <si>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</si>
  <si>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</si>
  <si>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</si>
  <si>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</si>
  <si>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</si>
  <si>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</si>
  <si>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</si>
  <si>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</si>
  <si>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</si>
  <si>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</si>
  <si>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</si>
  <si>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</si>
  <si>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</si>
  <si>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</si>
  <si>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</si>
  <si>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</si>
  <si>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</si>
  <si>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</si>
  <si>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</si>
  <si>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</si>
  <si>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</si>
  <si>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</si>
  <si>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</si>
  <si>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</si>
  <si>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</si>
  <si>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</si>
  <si>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</si>
  <si>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</si>
  <si>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</si>
  <si>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</si>
  <si>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</si>
  <si>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</si>
  <si>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</si>
  <si>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</si>
  <si>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</si>
  <si>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</si>
  <si>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</si>
  <si>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</si>
  <si>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</si>
  <si>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</si>
  <si>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</si>
  <si>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</si>
  <si>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</si>
  <si>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</si>
  <si>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</si>
  <si>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</si>
  <si>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</si>
  <si>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</si>
  <si>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</si>
  <si>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</si>
  <si>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</si>
  <si>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</si>
  <si>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</si>
  <si>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</si>
  <si>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</si>
  <si>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</si>
  <si>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</si>
  <si>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</si>
  <si>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</si>
  <si>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</si>
  <si>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</si>
  <si>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</si>
  <si>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</si>
  <si>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</si>
  <si>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</si>
  <si>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</si>
  <si>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</si>
  <si>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</si>
  <si>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</si>
  <si>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</si>
  <si>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</si>
  <si>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</si>
  <si>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</si>
  <si>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</si>
  <si>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</si>
  <si>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</si>
  <si>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</si>
  <si>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</si>
  <si>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</si>
  <si>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</si>
  <si>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</si>
  <si>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</si>
  <si>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</si>
  <si>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</si>
  <si>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</si>
  <si>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</si>
  <si>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</si>
  <si>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</si>
  <si>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</si>
  <si>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</si>
  <si>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</si>
  <si>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</si>
  <si>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</si>
  <si>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</si>
  <si>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</si>
  <si>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</si>
  <si>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</si>
  <si>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</si>
  <si>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</si>
  <si>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</si>
  <si>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</si>
  <si>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</si>
  <si>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</si>
  <si>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</si>
  <si>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</si>
  <si>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</si>
  <si>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</si>
  <si>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</si>
  <si>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</si>
  <si>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</si>
  <si>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</si>
  <si>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</si>
  <si>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</si>
  <si>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</si>
  <si>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</si>
  <si>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</si>
  <si>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</si>
  <si>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</si>
  <si>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</si>
  <si>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</si>
  <si>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</si>
  <si>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</si>
  <si>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</si>
  <si>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</si>
  <si>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</si>
  <si>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</si>
  <si>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</si>
  <si>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</si>
  <si>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</si>
  <si>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</si>
  <si>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</si>
  <si>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</si>
  <si>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</si>
  <si>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</si>
  <si>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</si>
  <si>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</si>
  <si>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</si>
  <si>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</si>
  <si>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</si>
  <si>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</si>
  <si>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</si>
  <si>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</si>
  <si>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</si>
  <si>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</si>
  <si>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</si>
  <si>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</si>
  <si>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</si>
  <si>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</si>
  <si>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</si>
  <si>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</si>
  <si>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</si>
  <si>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</si>
  <si>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</si>
  <si>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</si>
  <si>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</si>
  <si>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</si>
  <si>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</si>
  <si>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</si>
  <si>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</si>
  <si>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</si>
  <si>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</si>
  <si>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</si>
  <si>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</si>
  <si>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</si>
  <si>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</si>
  <si>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</si>
  <si>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</si>
  <si>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</si>
  <si>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</si>
  <si>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</si>
  <si>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</si>
  <si>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</si>
  <si>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</si>
  <si>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</si>
  <si>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</si>
  <si>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</si>
  <si>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</si>
  <si>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</si>
  <si>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</si>
  <si>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</si>
  <si>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</si>
  <si>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</si>
  <si>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</si>
  <si>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</si>
  <si>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</si>
  <si>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</si>
  <si>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</si>
  <si>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</si>
  <si>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</si>
  <si>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</si>
  <si>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</si>
  <si>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</si>
  <si>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</si>
  <si>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</si>
  <si>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</si>
  <si>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</si>
  <si>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</si>
  <si>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</si>
  <si>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</si>
  <si>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</si>
  <si>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</si>
  <si>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</si>
  <si>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</si>
  <si>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</si>
  <si>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</si>
  <si>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</si>
  <si>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</si>
  <si>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</si>
  <si>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</si>
  <si>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</si>
  <si>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</si>
  <si>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</si>
  <si>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</si>
  <si>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</si>
  <si>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</si>
  <si>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</si>
  <si>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</si>
  <si>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</si>
  <si>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</si>
  <si>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</si>
  <si>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</si>
  <si>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</si>
  <si>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</si>
  <si>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</si>
  <si>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</si>
  <si>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</si>
  <si>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</si>
  <si>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</si>
  <si>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</si>
  <si>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</si>
  <si>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</si>
  <si>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</si>
  <si>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</si>
  <si>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</si>
  <si>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</si>
  <si>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</si>
  <si>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</si>
  <si>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</si>
  <si>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</si>
  <si>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</si>
  <si>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</si>
  <si>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</si>
  <si>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</si>
  <si>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</si>
  <si>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</si>
  <si>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</si>
  <si>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</si>
  <si>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</si>
  <si>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</si>
  <si>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</si>
  <si>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</si>
  <si>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</si>
  <si>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</si>
  <si>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</si>
  <si>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</si>
  <si>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</si>
  <si>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</si>
  <si>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</si>
  <si>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</si>
  <si>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</si>
  <si>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</si>
  <si>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</si>
  <si>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</si>
  <si>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</si>
  <si>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</si>
  <si>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</si>
  <si>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</si>
  <si>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</si>
  <si>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</si>
  <si>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</si>
  <si>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</si>
  <si>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</si>
  <si>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</si>
  <si>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</si>
  <si>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</si>
  <si>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</si>
  <si>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</si>
  <si>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</si>
  <si>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</si>
  <si>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</si>
  <si>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</si>
  <si>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</si>
  <si>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</si>
  <si>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</si>
  <si>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</si>
  <si>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</si>
  <si>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</si>
  <si>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</si>
  <si>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</si>
  <si>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</si>
  <si>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</si>
  <si>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</si>
  <si>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</si>
  <si>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</si>
  <si>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</si>
  <si>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</si>
  <si>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</si>
  <si>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</si>
  <si>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</si>
  <si>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</si>
  <si>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</si>
  <si>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</si>
  <si>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</si>
  <si>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</si>
  <si>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</si>
  <si>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</si>
  <si>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</si>
  <si>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</si>
  <si>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</si>
  <si>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</si>
  <si>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</si>
  <si>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</si>
  <si>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</si>
  <si>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</si>
  <si>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</si>
  <si>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</si>
  <si>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</si>
  <si>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</si>
  <si>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</si>
  <si>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</si>
  <si>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</si>
  <si>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</si>
  <si>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</si>
  <si>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</si>
  <si>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</si>
  <si>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</si>
  <si>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</si>
  <si>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</si>
  <si>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</si>
  <si>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</si>
  <si>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</si>
  <si>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</si>
  <si>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</si>
  <si>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</si>
  <si>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</si>
  <si>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</si>
  <si>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</si>
  <si>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</si>
  <si>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</si>
  <si>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</si>
  <si>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</si>
  <si>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</si>
  <si>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</si>
  <si>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</si>
  <si>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</si>
  <si>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</si>
  <si>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</si>
  <si>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</si>
  <si>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</si>
  <si>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</si>
  <si>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</si>
  <si>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</si>
  <si>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</si>
  <si>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</si>
  <si>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</si>
  <si>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</si>
  <si>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</si>
  <si>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</si>
  <si>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</si>
  <si>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</si>
  <si>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</si>
  <si>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</si>
  <si>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</si>
  <si>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</si>
  <si>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</si>
  <si>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</si>
  <si>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</si>
  <si>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</si>
  <si>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</si>
  <si>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</si>
  <si>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</si>
  <si>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</si>
  <si>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</si>
  <si>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</si>
  <si>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</si>
  <si>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</si>
  <si>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</si>
  <si>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</si>
  <si>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</si>
  <si>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</si>
  <si>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</si>
  <si>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</si>
  <si>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</si>
  <si>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</si>
  <si>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</si>
  <si>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</si>
  <si>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</si>
  <si>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</si>
  <si>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</si>
  <si>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</si>
  <si>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</si>
  <si>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</si>
  <si>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</si>
  <si>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</si>
  <si>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</si>
  <si>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</si>
  <si>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</si>
  <si>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</si>
  <si>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</si>
  <si>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</si>
  <si>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</si>
  <si>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</si>
  <si>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</si>
  <si>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</si>
  <si>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</si>
  <si>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</si>
  <si>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</si>
  <si>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</si>
  <si>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</si>
  <si>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</si>
  <si>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</si>
  <si>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</si>
  <si>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</si>
  <si>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</si>
  <si>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</si>
  <si>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</si>
  <si>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</si>
  <si>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</si>
  <si>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</si>
  <si>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</si>
  <si>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</si>
  <si>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</si>
  <si>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</si>
  <si>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</si>
  <si>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</si>
  <si>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</si>
  <si>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</si>
  <si>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</si>
  <si>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</si>
  <si>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</si>
  <si>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</si>
  <si>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</si>
  <si>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</si>
  <si>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</si>
  <si>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</si>
  <si>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</si>
  <si>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</si>
  <si>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</si>
  <si>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</si>
  <si>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</si>
  <si>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</si>
  <si>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</si>
  <si>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</si>
  <si>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</si>
  <si>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</si>
  <si>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</si>
  <si>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</si>
  <si>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</si>
  <si>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</si>
  <si>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</si>
  <si>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</si>
  <si>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</si>
  <si>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</si>
  <si>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</si>
  <si>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</si>
  <si>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</si>
  <si>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</si>
  <si>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</si>
  <si>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</si>
  <si>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</si>
  <si>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</si>
  <si>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</si>
  <si>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</si>
  <si>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</si>
  <si>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</si>
  <si>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</si>
  <si>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</si>
  <si>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</si>
  <si>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</si>
  <si>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</si>
  <si>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</si>
  <si>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</si>
  <si>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</si>
  <si>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</si>
  <si>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</si>
  <si>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</si>
  <si>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</si>
  <si>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</si>
  <si>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</si>
  <si>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</si>
  <si>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</si>
  <si>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</si>
  <si>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</si>
  <si>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</si>
  <si>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</si>
  <si>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</si>
  <si>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</si>
  <si>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</si>
  <si>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</si>
  <si>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</si>
  <si>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</si>
  <si>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</si>
  <si>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</si>
  <si>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</si>
  <si>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</si>
  <si>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</si>
  <si>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</si>
  <si>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</si>
  <si>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</si>
  <si>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</si>
  <si>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</si>
  <si>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</si>
  <si>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</si>
  <si>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</si>
  <si>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</si>
  <si>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</si>
  <si>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</si>
  <si>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</si>
  <si>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</si>
  <si>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</si>
  <si>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</si>
  <si>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</si>
  <si>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</si>
  <si>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</si>
  <si>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</si>
  <si>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</si>
  <si>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</si>
  <si>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</si>
  <si>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</si>
  <si>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</si>
  <si>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</si>
  <si>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</si>
  <si>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</si>
  <si>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</si>
  <si>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</si>
  <si>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</si>
  <si>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</si>
  <si>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</si>
  <si>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</si>
  <si>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</si>
  <si>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</si>
  <si>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</si>
  <si>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</si>
  <si>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</si>
  <si>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</si>
  <si>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</si>
  <si>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</si>
  <si>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</si>
  <si>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</si>
  <si>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</si>
  <si>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</si>
  <si>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</si>
  <si>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</si>
  <si>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</si>
  <si>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</si>
  <si>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</si>
  <si>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</si>
  <si>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</si>
  <si>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</si>
  <si>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</si>
  <si>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</si>
  <si>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</si>
  <si>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</si>
  <si>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</si>
  <si>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</si>
  <si>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</si>
  <si>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</si>
  <si>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</si>
  <si>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</si>
  <si>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</si>
  <si>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</si>
  <si>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</si>
  <si>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</si>
  <si>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</si>
  <si>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</si>
  <si>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</si>
  <si>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</si>
  <si>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</si>
  <si>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</si>
  <si>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</si>
  <si>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</si>
  <si>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</si>
  <si>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</si>
  <si>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</si>
  <si>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</si>
  <si>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</si>
  <si>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</si>
  <si>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</si>
  <si>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</si>
  <si>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</si>
  <si>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</si>
  <si>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</si>
  <si>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</si>
  <si>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</si>
  <si>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</si>
  <si>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</si>
  <si>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</si>
  <si>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</si>
  <si>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</si>
  <si>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</si>
  <si>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</si>
  <si>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</si>
  <si>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</si>
  <si>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</si>
  <si>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</si>
  <si>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</si>
  <si>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</si>
  <si>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</si>
  <si>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</si>
  <si>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</si>
  <si>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</si>
  <si>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</si>
  <si>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</si>
  <si>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</si>
  <si>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</si>
  <si>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</si>
  <si>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</si>
  <si>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</si>
  <si>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</si>
  <si>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</si>
  <si>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</si>
  <si>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</si>
  <si>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</si>
  <si>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</si>
  <si>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</si>
  <si>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</si>
  <si>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</si>
  <si>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</si>
  <si>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</si>
  <si>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</si>
  <si>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</si>
  <si>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</si>
  <si>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</si>
  <si>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</si>
  <si>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</si>
  <si>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</si>
  <si>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</si>
  <si>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</si>
  <si>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</si>
  <si>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</si>
  <si>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</si>
  <si>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</si>
  <si>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</si>
  <si>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</si>
  <si>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</si>
  <si>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</si>
  <si>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</si>
  <si>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</si>
  <si>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</si>
  <si>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</si>
  <si>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</si>
  <si>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</si>
  <si>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</si>
  <si>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</si>
  <si>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</si>
  <si>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</si>
  <si>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</si>
  <si>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</si>
  <si>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</si>
  <si>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</si>
  <si>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</si>
  <si>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</si>
  <si>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</si>
  <si>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</si>
  <si>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</si>
  <si>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</si>
  <si>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</si>
  <si>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</si>
  <si>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</si>
  <si>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</si>
  <si>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</si>
  <si>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</si>
  <si>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</si>
  <si>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</si>
  <si>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</si>
  <si>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</si>
  <si>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</si>
  <si>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</si>
  <si>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</si>
  <si>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</si>
  <si>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</si>
  <si>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</si>
  <si>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</si>
  <si>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</si>
  <si>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</si>
  <si>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</si>
  <si>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</si>
  <si>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</si>
  <si>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</si>
  <si>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</si>
  <si>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</si>
  <si>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</si>
  <si>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</si>
  <si>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</si>
  <si>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</si>
  <si>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</si>
  <si>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</si>
  <si>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</si>
  <si>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</si>
  <si>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</si>
  <si>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</si>
  <si>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</si>
  <si>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</si>
  <si>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</si>
  <si>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</si>
  <si>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</si>
  <si>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</si>
  <si>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</si>
  <si>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</si>
  <si>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</si>
  <si>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</si>
  <si>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</si>
  <si>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</si>
  <si>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</si>
  <si>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</si>
  <si>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</si>
  <si>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</si>
  <si>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</si>
  <si>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</si>
  <si>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</si>
  <si>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</si>
  <si>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</si>
  <si>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</si>
  <si>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</si>
  <si>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</si>
  <si>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</si>
  <si>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</si>
  <si>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</si>
  <si>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</si>
  <si>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</si>
  <si>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</si>
  <si>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</si>
  <si>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</si>
  <si>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</si>
  <si>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</si>
  <si>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</si>
  <si>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</si>
  <si>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</si>
  <si>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</si>
  <si>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</si>
  <si>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</si>
  <si>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</si>
  <si>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</si>
  <si>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</si>
  <si>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</si>
  <si>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</si>
  <si>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</si>
  <si>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</si>
  <si>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</si>
  <si>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</si>
  <si>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</si>
  <si>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</si>
  <si>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</si>
  <si>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</si>
  <si>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</si>
  <si>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</si>
  <si>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</si>
  <si>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</si>
  <si>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</si>
  <si>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</si>
  <si>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</si>
  <si>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</si>
  <si>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</si>
  <si>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</si>
  <si>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</si>
  <si>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</si>
  <si>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</si>
  <si>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</si>
  <si>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</si>
  <si>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</si>
  <si>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</si>
  <si>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</si>
  <si>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</si>
  <si>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</si>
  <si>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</si>
  <si>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</si>
  <si>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</si>
  <si>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</si>
  <si>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</si>
  <si>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</si>
  <si>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</si>
  <si>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</si>
  <si>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</si>
  <si>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</si>
  <si>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</si>
  <si>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</si>
  <si>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</si>
  <si>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</si>
  <si>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</si>
  <si>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</si>
  <si>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</si>
  <si>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</si>
  <si>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</si>
  <si>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</si>
  <si>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</si>
  <si>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</si>
  <si>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</si>
  <si>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</si>
  <si>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</si>
  <si>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</si>
  <si>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</si>
  <si>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</si>
  <si>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</si>
  <si>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</si>
  <si>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</si>
  <si>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</si>
  <si>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</si>
  <si>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</si>
  <si>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</si>
  <si>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</si>
  <si>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</si>
  <si>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</si>
  <si>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</si>
  <si>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</si>
  <si>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</si>
  <si>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</si>
  <si>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</si>
  <si>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</si>
  <si>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</si>
  <si>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</si>
  <si>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</si>
  <si>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</si>
  <si>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</si>
  <si>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</si>
  <si>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</si>
  <si>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</si>
  <si>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</si>
  <si>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</si>
  <si>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</si>
  <si>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</si>
  <si>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</si>
  <si>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</si>
  <si>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</si>
  <si>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</si>
  <si>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</si>
  <si>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</si>
  <si>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</si>
  <si>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</si>
  <si>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</si>
  <si>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</si>
  <si>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</si>
  <si>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</si>
  <si>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</si>
  <si>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</si>
  <si>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</si>
  <si>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</si>
  <si>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</si>
  <si>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</si>
  <si>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</si>
  <si>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</si>
  <si>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</si>
  <si>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</si>
  <si>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</si>
  <si>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</si>
  <si>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</si>
  <si>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</si>
  <si>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</si>
  <si>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</si>
  <si>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</si>
  <si>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</si>
  <si>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</si>
  <si>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</si>
  <si>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</si>
  <si>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</si>
  <si>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</si>
  <si>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</si>
  <si>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</si>
  <si>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</si>
  <si>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</si>
  <si>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</si>
  <si>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</si>
  <si>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</si>
  <si>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</si>
  <si>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</si>
  <si>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</si>
  <si>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</si>
  <si>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</si>
  <si>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</si>
  <si>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</si>
  <si>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</si>
  <si>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</si>
  <si>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</si>
  <si>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</si>
  <si>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</si>
  <si>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</si>
  <si>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</si>
  <si>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</si>
  <si>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</si>
  <si>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</si>
  <si>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</si>
  <si>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</si>
  <si>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</si>
  <si>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</si>
  <si>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</si>
  <si>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</si>
  <si>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</si>
  <si>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</si>
  <si>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</si>
  <si>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</si>
  <si>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</si>
  <si>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</si>
  <si>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</si>
  <si>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</si>
  <si>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</si>
  <si>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</si>
  <si>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</si>
  <si>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</si>
  <si>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</si>
  <si>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</si>
  <si>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</si>
  <si>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</si>
  <si>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</si>
  <si>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</si>
  <si>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</si>
  <si>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</si>
  <si>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</si>
  <si>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</si>
  <si>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</si>
  <si>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</si>
  <si>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</si>
  <si>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</si>
  <si>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</si>
  <si>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</si>
  <si>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</si>
  <si>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</si>
  <si>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</si>
  <si>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</si>
  <si>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</si>
  <si>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</si>
  <si>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</si>
  <si>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</si>
  <si>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</si>
  <si>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</si>
  <si>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</si>
  <si>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</si>
  <si>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</si>
  <si>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</si>
  <si>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</si>
  <si>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</si>
  <si>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</si>
  <si>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</si>
  <si>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</si>
  <si>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</si>
  <si>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</si>
  <si>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</si>
  <si>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</si>
  <si>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</si>
  <si>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</si>
  <si>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</si>
  <si>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</si>
  <si>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</si>
  <si>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</si>
  <si>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</si>
  <si>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</si>
  <si>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</si>
  <si>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</si>
  <si>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</si>
  <si>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</si>
  <si>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</si>
  <si>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</si>
  <si>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</si>
  <si>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</si>
  <si>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</si>
  <si>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</si>
  <si>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</si>
  <si>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</si>
  <si>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</si>
  <si>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</si>
  <si>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</si>
  <si>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</si>
  <si>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</si>
  <si>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</si>
  <si>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</si>
  <si>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</si>
  <si>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</si>
  <si>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</si>
  <si>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</si>
  <si>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</si>
  <si>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</si>
  <si>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</si>
  <si>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</si>
  <si>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</si>
  <si>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</si>
  <si>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</si>
  <si>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</si>
  <si>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</si>
  <si>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</si>
  <si>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</si>
  <si>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</si>
  <si>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</si>
  <si>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</si>
  <si>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</si>
  <si>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</si>
  <si>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</si>
  <si>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</si>
  <si>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</si>
  <si>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</si>
  <si>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</si>
  <si>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</si>
  <si>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</si>
  <si>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</si>
  <si>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</si>
  <si>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</si>
  <si>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</si>
  <si>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</si>
  <si>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</si>
  <si>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</si>
  <si>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</si>
  <si>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</si>
  <si>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</si>
  <si>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</si>
  <si>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</si>
  <si>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</si>
  <si>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</si>
  <si>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</si>
  <si>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</si>
  <si>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</si>
  <si>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</si>
  <si>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</si>
  <si>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</si>
  <si>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</si>
  <si>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</si>
  <si>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</si>
  <si>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</si>
  <si>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</si>
  <si>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</si>
  <si>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</si>
  <si>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</si>
  <si>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</si>
  <si>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</si>
  <si>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</si>
  <si>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</si>
  <si>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</si>
  <si>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</si>
  <si>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</si>
  <si>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</si>
  <si>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</si>
  <si>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</si>
  <si>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</si>
  <si>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</si>
  <si>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</si>
  <si>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</si>
  <si>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</si>
  <si>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</si>
  <si>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</si>
  <si>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</si>
  <si>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</si>
  <si>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</si>
  <si>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</si>
  <si>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</si>
  <si>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</si>
  <si>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</si>
  <si>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</si>
  <si>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</si>
  <si>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</si>
  <si>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</si>
  <si>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</si>
  <si>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</si>
  <si>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</si>
  <si>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</si>
  <si>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</si>
  <si>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</si>
  <si>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</si>
  <si>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</si>
  <si>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</si>
  <si>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</si>
  <si>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</si>
  <si>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</si>
  <si>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</si>
  <si>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</si>
  <si>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</si>
  <si>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</si>
  <si>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</si>
  <si>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</si>
  <si>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</si>
  <si>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</si>
  <si>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</si>
  <si>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</si>
  <si>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</si>
  <si>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</si>
  <si>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</si>
  <si>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</si>
  <si>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</si>
  <si>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</si>
  <si>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</si>
  <si>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</si>
  <si>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</si>
  <si>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</si>
  <si>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</si>
  <si>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</si>
  <si>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</si>
  <si>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</si>
  <si>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</si>
  <si>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</si>
  <si>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</si>
  <si>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</si>
  <si>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</si>
  <si>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</si>
  <si>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</si>
  <si>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</si>
  <si>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</si>
  <si>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</si>
  <si>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</si>
  <si>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</si>
  <si>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</si>
  <si>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</si>
  <si>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</si>
  <si>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</si>
  <si>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</si>
  <si>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</si>
  <si>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</si>
  <si>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</si>
  <si>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</si>
  <si>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</si>
  <si>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</si>
  <si>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</si>
  <si>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</si>
  <si>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</si>
  <si>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</si>
  <si>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</si>
  <si>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</si>
  <si>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</si>
  <si>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</si>
  <si>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</si>
  <si>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</si>
  <si>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</si>
  <si>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</si>
  <si>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</si>
  <si>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</si>
  <si>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</si>
  <si>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</si>
  <si>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</si>
  <si>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</si>
  <si>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</si>
  <si>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</si>
  <si>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</si>
  <si>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</si>
  <si>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</si>
  <si>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</si>
  <si>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</si>
  <si>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</si>
  <si>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</si>
  <si>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</si>
  <si>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</si>
  <si>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</si>
  <si>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</si>
  <si>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</si>
  <si>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</si>
  <si>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</si>
  <si>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</si>
  <si>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</si>
  <si>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</si>
  <si>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</si>
  <si>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</si>
  <si>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</si>
  <si>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</si>
  <si>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</si>
  <si>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</si>
  <si>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</si>
  <si>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</si>
  <si>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</si>
  <si>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</si>
  <si>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</si>
  <si>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</si>
  <si>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</si>
  <si>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</si>
  <si>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</si>
  <si>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</si>
  <si>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</si>
  <si>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</si>
  <si>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</si>
  <si>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</si>
  <si>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</si>
  <si>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</si>
  <si>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</si>
  <si>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</si>
  <si>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</si>
  <si>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</si>
  <si>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</si>
  <si>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</si>
  <si>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</si>
  <si>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</si>
  <si>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</si>
  <si>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</si>
  <si>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</si>
  <si>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</si>
  <si>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</si>
  <si>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</si>
  <si>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</si>
  <si>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</si>
  <si>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</si>
  <si>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</si>
  <si>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</si>
  <si>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</si>
  <si>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</si>
  <si>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</si>
  <si>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</si>
  <si>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</si>
  <si>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</si>
  <si>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</si>
  <si>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</si>
  <si>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</si>
  <si>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</si>
  <si>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</si>
  <si>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</si>
  <si>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</si>
  <si>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</si>
  <si>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</si>
  <si>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</si>
  <si>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</si>
  <si>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</si>
  <si>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</si>
  <si>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</si>
  <si>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</si>
  <si>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</si>
  <si>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</si>
  <si>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</si>
  <si>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</si>
  <si>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</si>
  <si>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</si>
  <si>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</si>
  <si>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</si>
  <si>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</si>
  <si>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</si>
  <si>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</si>
  <si>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</si>
  <si>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</si>
  <si>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</si>
  <si>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</si>
  <si>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</si>
  <si>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</si>
  <si>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</si>
  <si>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</si>
  <si>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</si>
  <si>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</si>
  <si>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</si>
  <si>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</si>
  <si>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</si>
  <si>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</si>
  <si>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</si>
  <si>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</si>
  <si>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</si>
  <si>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</si>
  <si>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</si>
  <si>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</si>
  <si>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</si>
  <si>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</si>
  <si>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</si>
  <si>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</si>
  <si>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</si>
  <si>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</si>
  <si>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</si>
  <si>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</si>
  <si>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</si>
  <si>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</si>
  <si>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</si>
  <si>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</si>
  <si>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</si>
  <si>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</si>
  <si>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</si>
  <si>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</si>
  <si>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</si>
  <si>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</si>
  <si>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</si>
  <si>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</si>
  <si>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</si>
  <si>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</si>
  <si>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</si>
  <si>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</si>
  <si>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</si>
  <si>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</si>
  <si>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</si>
  <si>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</si>
  <si>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</si>
  <si>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</si>
  <si>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</si>
  <si>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</si>
  <si>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</si>
  <si>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</si>
  <si>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</si>
  <si>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</si>
  <si>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</si>
  <si>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</si>
  <si>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</si>
  <si>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</si>
  <si>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</si>
  <si>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</si>
  <si>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</si>
  <si>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</si>
  <si>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</si>
  <si>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</si>
  <si>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</si>
  <si>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</si>
  <si>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</si>
  <si>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</si>
  <si>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</si>
  <si>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</si>
  <si>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</si>
  <si>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</si>
  <si>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</si>
  <si>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</si>
  <si>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</si>
  <si>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</si>
  <si>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</si>
  <si>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</si>
  <si>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</si>
  <si>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</si>
  <si>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</si>
  <si>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</si>
  <si>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</si>
  <si>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</si>
  <si>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</si>
  <si>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</si>
  <si>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</si>
  <si>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</si>
  <si>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</si>
  <si>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</si>
  <si>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</si>
  <si>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</si>
  <si>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</si>
  <si>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</si>
  <si>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</si>
  <si>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</si>
  <si>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</si>
  <si>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</si>
  <si>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</si>
  <si>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</si>
  <si>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</si>
  <si>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</si>
  <si>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</si>
  <si>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</si>
  <si>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</si>
  <si>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</si>
  <si>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</si>
  <si>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</si>
  <si>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</si>
  <si>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</si>
  <si>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</si>
  <si>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</si>
  <si>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</si>
  <si>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</si>
  <si>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</si>
  <si>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</si>
  <si>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</si>
  <si>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</si>
  <si>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</si>
  <si>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</si>
  <si>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</si>
  <si>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</si>
  <si>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</si>
  <si>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</si>
  <si>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</si>
  <si>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</si>
  <si>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</si>
  <si>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</si>
  <si>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</si>
  <si>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</si>
  <si>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</si>
  <si>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</si>
  <si>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</si>
  <si>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</si>
  <si>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</si>
  <si>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</si>
  <si>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</si>
  <si>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</si>
  <si>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</si>
  <si>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</si>
  <si>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</si>
  <si>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</si>
  <si>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</si>
  <si>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</si>
  <si>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</si>
  <si>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</si>
  <si>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</si>
  <si>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</si>
  <si>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</si>
  <si>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</si>
  <si>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</si>
  <si>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</si>
  <si>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</si>
  <si>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</si>
  <si>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</si>
  <si>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</si>
  <si>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</si>
  <si>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</si>
  <si>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</si>
  <si>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</si>
  <si>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</si>
  <si>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</si>
  <si>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</si>
  <si>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</si>
  <si>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</si>
  <si>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</si>
  <si>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</si>
  <si>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</si>
  <si>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</si>
  <si>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</si>
  <si>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</si>
  <si>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</si>
  <si>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</si>
  <si>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</si>
  <si>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</si>
  <si>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</si>
  <si>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</si>
  <si>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</si>
  <si>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</si>
  <si>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</si>
  <si>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</si>
  <si>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</si>
  <si>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</si>
  <si>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</si>
  <si>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</si>
  <si>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</si>
  <si>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</si>
  <si>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</si>
  <si>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</si>
  <si>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</si>
  <si>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</si>
  <si>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</si>
  <si>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</si>
  <si>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</si>
  <si>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</si>
  <si>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</si>
  <si>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</si>
  <si>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</si>
  <si>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</si>
  <si>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</si>
  <si>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</si>
  <si>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</si>
  <si>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</si>
  <si>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</si>
  <si>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</si>
  <si>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</si>
  <si>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</si>
  <si>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</si>
  <si>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</si>
  <si>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</si>
  <si>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</si>
  <si>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</si>
  <si>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</si>
  <si>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</si>
  <si>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</si>
  <si>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</si>
  <si>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</si>
  <si>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</si>
  <si>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</si>
  <si>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</si>
  <si>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</si>
  <si>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</si>
  <si>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</si>
  <si>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</si>
  <si>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</si>
  <si>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</si>
  <si>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</si>
  <si>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</si>
  <si>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</si>
  <si>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</si>
  <si>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</si>
  <si>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</si>
  <si>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</si>
  <si>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</si>
  <si>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</si>
  <si>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</si>
  <si>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</si>
  <si>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</si>
  <si>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</si>
  <si>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</si>
  <si>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</si>
  <si>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</si>
  <si>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</si>
  <si>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</si>
  <si>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</si>
  <si>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</si>
  <si>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</si>
  <si>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</si>
  <si>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</si>
  <si>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</si>
  <si>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</si>
  <si>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</si>
  <si>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</si>
  <si>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</si>
  <si>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</si>
  <si>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</si>
  <si>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</si>
  <si>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</si>
  <si>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</si>
  <si>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</si>
  <si>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</si>
  <si>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</si>
  <si>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</si>
  <si>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</si>
  <si>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</si>
  <si>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</si>
  <si>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</si>
  <si>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</si>
  <si>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</si>
  <si>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</si>
  <si>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</si>
  <si>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</si>
  <si>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</si>
  <si>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</si>
  <si>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</si>
  <si>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</si>
  <si>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</si>
  <si>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</si>
  <si>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</si>
  <si>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</si>
  <si>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</si>
  <si>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</si>
  <si>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</si>
  <si>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</si>
  <si>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</si>
  <si>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</si>
  <si>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</si>
  <si>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</si>
  <si>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</si>
  <si>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</si>
  <si>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</si>
  <si>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</si>
  <si>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</si>
  <si>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</si>
  <si>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</si>
  <si>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</si>
  <si>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</si>
  <si>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</si>
  <si>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</si>
  <si>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</si>
  <si>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</si>
  <si>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</si>
  <si>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</si>
  <si>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</si>
  <si>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</si>
  <si>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</si>
  <si>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</si>
  <si>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</si>
  <si>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</si>
  <si>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</si>
  <si>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</si>
  <si>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</si>
  <si>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</si>
  <si>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</si>
  <si>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</si>
  <si>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</si>
  <si>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</si>
  <si>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</si>
  <si>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</si>
  <si>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</si>
  <si>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</si>
  <si>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</si>
  <si>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</si>
  <si>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</si>
  <si>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</si>
  <si>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</si>
  <si>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</si>
  <si>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</si>
  <si>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</si>
  <si>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</si>
  <si>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</si>
  <si>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</si>
  <si>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</si>
  <si>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</si>
  <si>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</si>
  <si>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</si>
  <si>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</si>
  <si>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</si>
  <si>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</si>
  <si>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</si>
  <si>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</si>
  <si>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</si>
  <si>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</si>
  <si>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</si>
  <si>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</si>
  <si>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</si>
  <si>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</si>
  <si>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</si>
  <si>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</si>
  <si>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</si>
  <si>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</si>
  <si>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</si>
  <si>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</si>
  <si>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</si>
  <si>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</si>
  <si>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</si>
  <si>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</si>
  <si>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</si>
  <si>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</si>
  <si>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</si>
  <si>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</si>
  <si>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</si>
  <si>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</si>
  <si>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</si>
  <si>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</si>
  <si>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</si>
  <si>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</si>
  <si>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</si>
  <si>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</si>
  <si>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</si>
  <si>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</si>
  <si>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</si>
  <si>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</si>
  <si>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</si>
  <si>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</si>
  <si>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</si>
  <si>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</si>
  <si>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</si>
  <si>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</si>
  <si>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</si>
  <si>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</si>
  <si>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</si>
  <si>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</si>
  <si>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</si>
  <si>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</si>
  <si>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</si>
  <si>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</si>
  <si>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</si>
  <si>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</si>
  <si>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</si>
  <si>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</si>
  <si>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</si>
  <si>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</si>
  <si>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</si>
  <si>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</si>
  <si>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</si>
  <si>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</si>
  <si>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</si>
  <si>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</si>
  <si>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</si>
  <si>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</si>
  <si>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</si>
  <si>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</si>
  <si>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</si>
  <si>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</si>
  <si>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</si>
  <si>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</si>
  <si>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</si>
  <si>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</si>
  <si>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</si>
  <si>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</si>
  <si>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</si>
  <si>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</si>
  <si>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</si>
  <si>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</si>
  <si>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</si>
  <si>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</si>
  <si>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</si>
  <si>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</si>
  <si>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</si>
  <si>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</si>
  <si>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</si>
  <si>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</si>
  <si>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</si>
  <si>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</si>
  <si>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</si>
  <si>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</si>
  <si>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</si>
  <si>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</si>
  <si>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</si>
  <si>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</si>
  <si>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</si>
  <si>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</si>
  <si>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</si>
  <si>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</si>
  <si>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</si>
  <si>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</si>
  <si>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</si>
  <si>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</si>
  <si>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</si>
  <si>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</si>
  <si>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</si>
  <si>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</si>
  <si>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</si>
  <si>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</si>
  <si>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</si>
  <si>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</si>
  <si>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</si>
  <si>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</si>
  <si>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</si>
  <si>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</si>
  <si>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</si>
  <si>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</si>
  <si>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</si>
  <si>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</si>
  <si>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</si>
  <si>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</si>
  <si>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</si>
  <si>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</si>
  <si>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</si>
  <si>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</si>
  <si>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</si>
  <si>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</si>
  <si>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</si>
  <si>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</si>
  <si>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</si>
  <si>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</si>
  <si>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</si>
  <si>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</si>
  <si>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</si>
  <si>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</si>
  <si>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</si>
  <si>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</si>
  <si>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</si>
  <si>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</si>
  <si>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</si>
  <si>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</si>
  <si>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</si>
  <si>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</si>
  <si>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</si>
  <si>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</si>
  <si>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</si>
  <si>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</si>
  <si>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</si>
  <si>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</si>
  <si>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</si>
  <si>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</si>
  <si>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</si>
  <si>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</si>
  <si>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</si>
  <si>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</si>
  <si>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</si>
  <si>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</si>
  <si>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</si>
  <si>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</si>
  <si>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</si>
  <si>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</si>
  <si>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</si>
  <si>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</si>
  <si>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</si>
  <si>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</si>
  <si>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</si>
  <si>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</si>
  <si>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</si>
  <si>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</si>
  <si>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</si>
  <si>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</si>
  <si>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</si>
  <si>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</si>
  <si>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</si>
  <si>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</si>
  <si>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</si>
  <si>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</si>
  <si>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</si>
  <si>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</si>
  <si>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</si>
  <si>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</si>
  <si>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</si>
  <si>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</si>
  <si>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</si>
  <si>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</si>
  <si>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</si>
  <si>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</si>
  <si>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</si>
  <si>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</si>
  <si>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</si>
  <si>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</si>
  <si>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</si>
  <si>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</si>
  <si>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</si>
  <si>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</si>
  <si>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</si>
  <si>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</si>
  <si>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</si>
  <si>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</si>
  <si>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</si>
  <si>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</si>
  <si>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</si>
  <si>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</si>
  <si>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</si>
  <si>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</si>
  <si>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</si>
  <si>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</si>
  <si>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</si>
  <si>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</si>
  <si>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</si>
  <si>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</si>
  <si>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</si>
  <si>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</si>
  <si>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</si>
  <si>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</si>
  <si>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</si>
  <si>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</si>
  <si>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</si>
  <si>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</si>
  <si>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</si>
  <si>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</si>
  <si>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</si>
  <si>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</si>
  <si>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</si>
  <si>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</si>
  <si>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</si>
  <si>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</si>
  <si>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</si>
  <si>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</si>
  <si>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</si>
  <si>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</si>
  <si>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</si>
  <si>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</si>
  <si>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</si>
  <si>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</si>
  <si>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</si>
  <si>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</si>
  <si>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</si>
  <si>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</si>
  <si>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</si>
  <si>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</si>
  <si>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</si>
  <si>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</si>
  <si>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</si>
  <si>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</si>
  <si>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</si>
  <si>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</si>
  <si>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</si>
  <si>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</si>
  <si>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</si>
  <si>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</si>
  <si>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</si>
  <si>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</si>
  <si>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</si>
  <si>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</si>
  <si>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</si>
  <si>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</si>
  <si>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</si>
  <si>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</si>
  <si>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</si>
  <si>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</si>
  <si>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</si>
  <si>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</si>
  <si>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</si>
  <si>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</si>
  <si>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</si>
  <si>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</si>
  <si>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</si>
  <si>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</si>
  <si>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</si>
  <si>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</si>
  <si>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</si>
  <si>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</si>
  <si>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</si>
  <si>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</si>
  <si>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</si>
  <si>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</si>
  <si>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</si>
  <si>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</si>
  <si>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</si>
  <si>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</si>
  <si>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</si>
  <si>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</si>
  <si>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</si>
  <si>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</si>
  <si>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</si>
  <si>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</si>
  <si>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</si>
  <si>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</si>
  <si>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</si>
  <si>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</si>
  <si>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</si>
  <si>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</si>
  <si>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</si>
  <si>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</si>
  <si>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</si>
  <si>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</si>
  <si>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</si>
  <si>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</si>
  <si>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</si>
  <si>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</si>
  <si>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</si>
  <si>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</si>
  <si>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</si>
  <si>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</si>
  <si>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</si>
  <si>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</si>
  <si>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</si>
  <si>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</si>
  <si>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</si>
  <si>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</si>
  <si>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</si>
  <si>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</si>
  <si>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</si>
  <si>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</si>
  <si>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</si>
  <si>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</si>
  <si>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</si>
  <si>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</si>
  <si>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</si>
  <si>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</si>
  <si>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</si>
  <si>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</si>
  <si>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</si>
  <si>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</si>
  <si>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</si>
  <si>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</si>
  <si>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</si>
  <si>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</si>
  <si>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</si>
  <si>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</si>
  <si>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</si>
  <si>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</si>
  <si>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</si>
  <si>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</si>
  <si>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</si>
  <si>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</si>
  <si>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</si>
  <si>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</si>
  <si>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</si>
  <si>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</si>
  <si>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</si>
  <si>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</si>
  <si>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</si>
  <si>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</si>
  <si>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</si>
  <si>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</si>
  <si>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</si>
  <si>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</si>
  <si>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</si>
  <si>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</si>
  <si>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</si>
  <si>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</si>
  <si>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</si>
  <si>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</si>
  <si>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</si>
  <si>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</si>
  <si>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</si>
  <si>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</si>
  <si>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</si>
  <si>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</si>
  <si>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</si>
  <si>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</si>
  <si>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</si>
  <si>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</si>
  <si>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</si>
  <si>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</si>
  <si>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</si>
  <si>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</si>
  <si>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</si>
  <si>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</si>
  <si>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</si>
  <si>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</si>
  <si>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</si>
  <si>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</si>
  <si>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</si>
  <si>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</si>
  <si>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</si>
  <si>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</si>
  <si>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</si>
  <si>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</si>
  <si>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</si>
  <si>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</si>
  <si>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</si>
  <si>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</si>
  <si>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</si>
  <si>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</si>
  <si>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</si>
  <si>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</si>
  <si>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</si>
  <si>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</si>
  <si>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</si>
  <si>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</si>
  <si>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</si>
  <si>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</si>
  <si>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</si>
  <si>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</si>
  <si>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</si>
  <si>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</si>
  <si>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</si>
  <si>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</si>
  <si>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</si>
  <si>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</si>
  <si>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</si>
  <si>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</si>
  <si>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</si>
  <si>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</si>
  <si>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</si>
  <si>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</si>
  <si>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</si>
  <si>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</si>
  <si>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</si>
  <si>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</si>
  <si>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</si>
  <si>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</si>
  <si>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</si>
  <si>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</si>
  <si>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</si>
  <si>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</si>
  <si>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</si>
  <si>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</si>
  <si>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</si>
  <si>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</si>
  <si>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</si>
  <si>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</si>
  <si>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</si>
  <si>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</si>
  <si>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</si>
  <si>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</si>
  <si>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</si>
  <si>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</si>
  <si>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</si>
  <si>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</si>
  <si>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</si>
  <si>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</si>
  <si>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</si>
  <si>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</si>
  <si>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</si>
  <si>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</si>
  <si>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</si>
  <si>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</si>
  <si>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</si>
  <si>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</si>
  <si>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</si>
  <si>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</si>
  <si>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</si>
  <si>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</si>
  <si>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</si>
  <si>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</si>
  <si>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</si>
  <si>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</si>
  <si>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</si>
  <si>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</si>
  <si>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</si>
  <si>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</si>
  <si>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</si>
  <si>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</si>
  <si>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</si>
  <si>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</si>
  <si>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</si>
  <si>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</si>
  <si>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</si>
  <si>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</si>
  <si>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</si>
  <si>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</si>
  <si>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</si>
  <si>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</si>
  <si>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</si>
  <si>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</si>
  <si>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</si>
  <si>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</si>
  <si>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</si>
  <si>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</si>
  <si>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</si>
  <si>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</si>
  <si>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</si>
  <si>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</si>
  <si>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</si>
  <si>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</si>
  <si>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</si>
  <si>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</si>
  <si>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</si>
  <si>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</si>
  <si>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</si>
  <si>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</si>
  <si>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</si>
  <si>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</si>
  <si>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</si>
  <si>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</si>
  <si>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</si>
  <si>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</si>
  <si>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</si>
  <si>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</si>
  <si>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</si>
  <si>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</si>
  <si>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</si>
  <si>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</si>
  <si>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</si>
  <si>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</si>
  <si>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</si>
  <si>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</si>
  <si>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</si>
  <si>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</si>
  <si>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</si>
  <si>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</si>
  <si>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</si>
  <si>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</si>
  <si>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</si>
  <si>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</si>
  <si>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</si>
  <si>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</si>
  <si>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</si>
  <si>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</si>
  <si>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</si>
  <si>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</si>
  <si>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</si>
  <si>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</si>
  <si>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</si>
  <si>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</si>
  <si>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</si>
  <si>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</si>
  <si>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</si>
  <si>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</si>
  <si>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</si>
  <si>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</si>
  <si>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</si>
  <si>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</si>
  <si>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</si>
  <si>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</si>
  <si>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</si>
  <si>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</si>
  <si>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</si>
  <si>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</si>
  <si>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</si>
  <si>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</si>
  <si>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</si>
  <si>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</si>
  <si>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</si>
  <si>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</si>
  <si>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</si>
  <si>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</si>
  <si>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</si>
  <si>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</si>
  <si>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</si>
  <si>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</si>
  <si>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</si>
  <si>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</si>
  <si>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</si>
  <si>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</si>
  <si>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</si>
  <si>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</si>
  <si>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</si>
  <si>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</si>
  <si>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</si>
  <si>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</si>
  <si>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</si>
  <si>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</si>
  <si>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</si>
  <si>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</si>
  <si>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</si>
  <si>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</si>
  <si>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</si>
  <si>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</si>
  <si>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</si>
  <si>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</si>
  <si>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</si>
  <si>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</si>
  <si>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</si>
  <si>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</si>
  <si>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</si>
  <si>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</si>
  <si>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</si>
  <si>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</si>
  <si>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</si>
  <si>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</si>
  <si>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</si>
  <si>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</si>
  <si>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</si>
  <si>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</si>
  <si>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</si>
  <si>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</si>
  <si>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</si>
  <si>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</si>
  <si>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</si>
  <si>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</si>
  <si>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</si>
  <si>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</si>
  <si>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</si>
  <si>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</si>
  <si>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</si>
  <si>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</si>
  <si>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</si>
  <si>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</si>
  <si>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</si>
  <si>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</si>
  <si>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</si>
  <si>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</si>
  <si>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</si>
  <si>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</si>
  <si>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</si>
  <si>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</si>
  <si>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</si>
  <si>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</si>
  <si>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</si>
  <si>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</si>
  <si>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</si>
  <si>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</si>
  <si>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</si>
  <si>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</si>
  <si>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</si>
  <si>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</si>
  <si>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</si>
  <si>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</si>
  <si>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</si>
  <si>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</si>
  <si>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</si>
  <si>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</si>
  <si>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</si>
  <si>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</si>
  <si>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</si>
  <si>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</si>
  <si>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</si>
  <si>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</si>
  <si>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</si>
  <si>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</si>
  <si>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</si>
  <si>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</si>
  <si>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</si>
  <si>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</si>
  <si>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</si>
  <si>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</si>
  <si>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</si>
  <si>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</si>
  <si>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</si>
  <si>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</si>
  <si>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</si>
  <si>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</si>
  <si>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</si>
  <si>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</si>
  <si>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</si>
  <si>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</si>
  <si>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</si>
  <si>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</si>
  <si>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</si>
  <si>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</si>
  <si>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</si>
  <si>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</si>
  <si>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</si>
  <si>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</si>
  <si>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</si>
  <si>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</si>
  <si>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</si>
  <si>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</si>
  <si>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</si>
  <si>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</si>
  <si>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</si>
  <si>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</si>
  <si>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</si>
  <si>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</si>
  <si>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</si>
  <si>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</si>
  <si>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</si>
  <si>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</si>
  <si>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</si>
  <si>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</si>
  <si>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</si>
  <si>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</si>
  <si>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</si>
  <si>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</si>
  <si>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</si>
  <si>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</si>
  <si>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</si>
  <si>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</si>
  <si>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</si>
  <si>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</si>
  <si>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</si>
  <si>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</si>
  <si>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</si>
  <si>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</si>
  <si>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</si>
  <si>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</si>
  <si>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</si>
  <si>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</si>
  <si>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</si>
  <si>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</si>
  <si>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</si>
  <si>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</si>
  <si>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</si>
  <si>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</si>
  <si>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</si>
  <si>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</si>
  <si>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</si>
  <si>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</si>
  <si>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</si>
  <si>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</si>
  <si>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</si>
  <si>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</si>
  <si>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</si>
  <si>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</si>
  <si>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</si>
  <si>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</si>
  <si>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</si>
  <si>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</si>
  <si>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</si>
  <si>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</si>
  <si>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</si>
  <si>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</si>
  <si>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</si>
  <si>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</si>
  <si>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</si>
  <si>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</si>
  <si>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</si>
  <si>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</si>
  <si>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</si>
  <si>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</si>
  <si>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</si>
  <si>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</si>
  <si>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</si>
  <si>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</si>
  <si>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</si>
  <si>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</si>
  <si>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</si>
  <si>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</si>
  <si>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</si>
  <si>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</si>
  <si>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</si>
  <si>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</si>
  <si>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</si>
  <si>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</si>
  <si>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</si>
  <si>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</si>
  <si>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</si>
  <si>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</si>
  <si>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</si>
  <si>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</si>
  <si>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</si>
  <si>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</si>
  <si>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</si>
  <si>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</si>
  <si>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</si>
  <si>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</si>
  <si>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</si>
  <si>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</si>
  <si>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</si>
  <si>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</si>
  <si>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</si>
  <si>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</si>
  <si>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</si>
  <si>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</si>
  <si>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</si>
  <si>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</si>
  <si>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</si>
  <si>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</si>
  <si>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</si>
  <si>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</si>
  <si>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</si>
  <si>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</si>
  <si>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</si>
  <si>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</si>
  <si>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</si>
  <si>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</si>
  <si>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</si>
  <si>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</si>
  <si>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</si>
  <si>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</si>
  <si>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</si>
  <si>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</si>
  <si>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</si>
  <si>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</si>
  <si>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</si>
  <si>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</si>
  <si>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</si>
  <si>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</si>
  <si>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</si>
  <si>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</si>
  <si>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</si>
  <si>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</si>
  <si>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</si>
  <si>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</si>
  <si>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</si>
  <si>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</si>
  <si>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</si>
  <si>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</si>
  <si>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</si>
  <si>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</si>
  <si>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</si>
  <si>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</si>
  <si>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</si>
  <si>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</si>
  <si>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</si>
  <si>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</si>
  <si>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</si>
  <si>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</si>
  <si>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</si>
  <si>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</si>
  <si>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</si>
  <si>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</si>
  <si>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</si>
  <si>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</si>
  <si>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</si>
  <si>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</si>
  <si>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</si>
  <si>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</si>
  <si>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</si>
  <si>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</si>
  <si>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</si>
  <si>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</si>
  <si>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</si>
  <si>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</si>
  <si>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</si>
  <si>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</si>
  <si>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</si>
  <si>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</si>
  <si>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</si>
  <si>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</si>
  <si>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</si>
  <si>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</si>
  <si>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</si>
  <si>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</si>
  <si>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</si>
  <si>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</si>
  <si>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</si>
  <si>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</si>
  <si>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</si>
  <si>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</si>
  <si>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</si>
  <si>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</si>
  <si>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</si>
  <si>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</si>
  <si>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</si>
  <si>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</si>
  <si>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</si>
  <si>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</si>
  <si>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</si>
  <si>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</si>
  <si>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</si>
  <si>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</si>
  <si>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</si>
  <si>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</si>
  <si>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</si>
  <si>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</si>
  <si>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</si>
  <si>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</si>
  <si>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</si>
  <si>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</si>
  <si>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</si>
  <si>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</si>
  <si>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</si>
  <si>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</si>
  <si>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</si>
  <si>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</si>
  <si>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</si>
  <si>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</si>
  <si>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</si>
  <si>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</si>
  <si>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</si>
  <si>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</si>
  <si>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</si>
  <si>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</si>
  <si>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</si>
  <si>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</si>
  <si>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</si>
  <si>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</si>
  <si>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</si>
  <si>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</si>
  <si>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</si>
  <si>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</si>
  <si>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</si>
  <si>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</si>
  <si>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</si>
  <si>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</si>
  <si>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</si>
  <si>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</si>
  <si>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</si>
  <si>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</si>
  <si>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</si>
  <si>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</si>
  <si>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</si>
  <si>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</si>
  <si>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</si>
  <si>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</si>
  <si>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</si>
  <si>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</si>
  <si>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</si>
  <si>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</si>
  <si>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</si>
  <si>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</si>
  <si>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</si>
  <si>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</si>
  <si>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</si>
  <si>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</si>
  <si>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</si>
  <si>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</si>
  <si>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</si>
  <si>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</si>
  <si>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</si>
  <si>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</si>
  <si>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</si>
  <si>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</si>
  <si>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</si>
  <si>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</si>
  <si>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</si>
  <si>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</si>
  <si>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</si>
  <si>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</si>
  <si>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</si>
  <si>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</si>
  <si>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</si>
  <si>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</si>
  <si>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</si>
  <si>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</si>
  <si>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</si>
  <si>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</si>
  <si>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</si>
  <si>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</si>
  <si>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</si>
  <si>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</si>
  <si>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</si>
  <si>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</si>
  <si>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</si>
  <si>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</si>
  <si>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</si>
  <si>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</si>
  <si>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</si>
  <si>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</si>
  <si>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</si>
  <si>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</si>
  <si>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</si>
  <si>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</si>
  <si>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</si>
  <si>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</si>
  <si>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</si>
  <si>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</si>
  <si>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</si>
  <si>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</si>
  <si>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</si>
  <si>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</si>
  <si>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</si>
  <si>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</si>
  <si>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</si>
  <si>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</si>
  <si>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</si>
  <si>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</si>
  <si>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</si>
  <si>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</si>
  <si>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</si>
  <si>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</si>
  <si>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</si>
  <si>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</si>
  <si>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</si>
  <si>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</si>
  <si>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</si>
  <si>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</si>
  <si>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</si>
  <si>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</si>
  <si>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</si>
  <si>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</si>
  <si>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</si>
  <si>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</si>
  <si>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</si>
  <si>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</si>
  <si>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</si>
  <si>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</si>
  <si>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</si>
  <si>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</si>
  <si>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</si>
  <si>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</si>
  <si>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</si>
  <si>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</si>
  <si>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</si>
  <si>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</si>
  <si>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</si>
  <si>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</si>
  <si>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</si>
  <si>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</si>
  <si>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</si>
  <si>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</si>
  <si>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</si>
  <si>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</si>
  <si>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</si>
  <si>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</si>
  <si>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</si>
  <si>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</si>
  <si>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</si>
  <si>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</si>
  <si>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</si>
  <si>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</si>
  <si>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</si>
  <si>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</si>
  <si>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</si>
  <si>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</si>
  <si>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</si>
  <si>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</si>
  <si>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</si>
  <si>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</si>
  <si>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</si>
  <si>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</si>
  <si>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</si>
  <si>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</si>
  <si>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</si>
  <si>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</si>
  <si>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</si>
  <si>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</si>
  <si>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</si>
  <si>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</si>
  <si>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</si>
  <si>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</si>
  <si>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</si>
  <si>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</si>
  <si>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</si>
  <si>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</si>
  <si>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</si>
  <si>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</si>
  <si>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</si>
  <si>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</si>
  <si>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</si>
  <si>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</si>
  <si>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</si>
  <si>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</si>
  <si>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</si>
  <si>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</si>
  <si>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</si>
  <si>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</si>
  <si>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</si>
  <si>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</si>
  <si>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</si>
  <si>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</si>
  <si>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</si>
  <si>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</si>
  <si>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</si>
  <si>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</si>
  <si>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</si>
  <si>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</si>
  <si>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</si>
  <si>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</si>
  <si>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</si>
  <si>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</si>
  <si>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</si>
  <si>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</si>
  <si>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</si>
  <si>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</si>
  <si>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</si>
  <si>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</si>
  <si>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</si>
  <si>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</si>
  <si>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</si>
  <si>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</si>
  <si>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</si>
  <si>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</si>
  <si>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</si>
  <si>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</si>
  <si>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</si>
  <si>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</si>
  <si>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</si>
  <si>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</si>
  <si>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</si>
  <si>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</si>
  <si>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</si>
  <si>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</si>
  <si>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</si>
  <si>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</si>
  <si>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</si>
  <si>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</si>
  <si>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</si>
  <si>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</si>
  <si>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</si>
  <si>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</si>
  <si>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</si>
  <si>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</si>
  <si>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</si>
  <si>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</si>
  <si>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</si>
  <si>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</si>
  <si>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</si>
  <si>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</si>
  <si>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</si>
  <si>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</si>
  <si>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</si>
  <si>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</si>
  <si>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</si>
  <si>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</si>
  <si>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</si>
  <si>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</si>
  <si>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</si>
  <si>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</si>
  <si>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</si>
  <si>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</si>
  <si>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</si>
  <si>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</si>
  <si>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</si>
  <si>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</si>
  <si>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</si>
  <si>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</si>
  <si>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</si>
  <si>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</si>
  <si>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</si>
  <si>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</si>
  <si>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</si>
  <si>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</si>
  <si>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</si>
  <si>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</si>
  <si>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</si>
  <si>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</si>
  <si>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</si>
  <si>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</si>
  <si>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</si>
  <si>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</si>
  <si>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</si>
  <si>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</si>
  <si>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</si>
  <si>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</si>
  <si>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</si>
  <si>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</si>
  <si>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</si>
  <si>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</si>
  <si>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</si>
  <si>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</si>
  <si>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</si>
  <si>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</si>
  <si>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</si>
  <si>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</si>
  <si>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</si>
  <si>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</si>
  <si>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</si>
  <si>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</si>
  <si>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</si>
  <si>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</si>
  <si>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</si>
  <si>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</si>
  <si>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</si>
  <si>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</si>
  <si>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</si>
  <si>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</si>
  <si>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</si>
  <si>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</si>
  <si>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</si>
  <si>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</si>
  <si>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</si>
  <si>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</si>
  <si>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</si>
  <si>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</si>
  <si>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</si>
  <si>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</si>
  <si>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</si>
  <si>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</si>
  <si>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</si>
  <si>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</si>
  <si>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</si>
  <si>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</si>
  <si>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</si>
  <si>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</si>
  <si>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</si>
  <si>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</si>
  <si>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</si>
  <si>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</si>
  <si>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</si>
  <si>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</si>
  <si>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</si>
  <si>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</si>
  <si>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</si>
  <si>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</si>
  <si>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</si>
  <si>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</si>
  <si>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</si>
  <si>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</si>
  <si>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</si>
  <si>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</si>
  <si>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</si>
  <si>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</si>
  <si>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</si>
  <si>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</si>
  <si>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</si>
  <si>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</si>
  <si>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</si>
  <si>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</si>
  <si>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</si>
  <si>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</si>
  <si>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</si>
  <si>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</si>
  <si>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</si>
  <si>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</si>
  <si>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</si>
  <si>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</si>
  <si>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</si>
  <si>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</si>
  <si>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</si>
  <si>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</si>
  <si>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</si>
  <si>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</si>
  <si>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</si>
  <si>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</si>
  <si>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</si>
  <si>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</si>
  <si>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</si>
  <si>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</si>
  <si>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</si>
  <si>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</si>
  <si>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</si>
  <si>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</si>
  <si>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</si>
  <si>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</si>
  <si>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</si>
  <si>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</si>
  <si>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</si>
  <si>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</si>
  <si>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</si>
  <si>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</si>
  <si>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</si>
  <si>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</si>
  <si>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</si>
  <si>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</si>
  <si>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</si>
  <si>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</si>
  <si>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</si>
  <si>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</si>
  <si>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</si>
  <si>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</si>
  <si>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</si>
  <si>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</si>
  <si>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</si>
  <si>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</si>
  <si>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</si>
  <si>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</si>
  <si>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</si>
  <si>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</si>
  <si>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</si>
  <si>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</si>
  <si>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</si>
  <si>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</si>
  <si>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</si>
  <si>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</si>
  <si>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</si>
  <si>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</si>
  <si>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</si>
  <si>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</si>
  <si>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</si>
  <si>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</si>
  <si>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</si>
  <si>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</si>
  <si>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</si>
  <si>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</si>
  <si>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</si>
  <si>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</si>
  <si>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</si>
  <si>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</si>
  <si>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</si>
  <si>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</si>
  <si>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</si>
  <si>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</si>
  <si>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</si>
  <si>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</si>
  <si>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</si>
  <si>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</si>
  <si>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</si>
  <si>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</si>
  <si>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</si>
  <si>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</si>
  <si>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</si>
  <si>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</si>
  <si>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</si>
  <si>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</si>
  <si>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</si>
  <si>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</si>
  <si>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</si>
  <si>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</si>
  <si>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</si>
  <si>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</si>
  <si>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</si>
  <si>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</si>
  <si>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</si>
  <si>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</si>
  <si>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</si>
  <si>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</si>
  <si>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</si>
  <si>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</si>
  <si>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</si>
  <si>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</si>
  <si>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</si>
  <si>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</si>
  <si>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</si>
  <si>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</si>
  <si>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</si>
  <si>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</si>
  <si>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</si>
  <si>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</si>
  <si>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</si>
  <si>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</si>
  <si>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</si>
  <si>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</si>
  <si>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</si>
  <si>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</si>
  <si>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</si>
  <si>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</si>
  <si>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</si>
  <si>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</si>
  <si>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</si>
  <si>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</si>
  <si>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</si>
  <si>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</si>
  <si>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</si>
  <si>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</si>
  <si>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</si>
  <si>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</si>
  <si>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</si>
  <si>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</si>
  <si>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</si>
  <si>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</si>
  <si>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</si>
  <si>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</si>
  <si>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</si>
  <si>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</si>
  <si>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</si>
  <si>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</si>
  <si>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</si>
  <si>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</si>
  <si>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</si>
  <si>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</si>
  <si>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</si>
  <si>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</si>
  <si>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</si>
  <si>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</si>
  <si>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</si>
  <si>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</si>
  <si>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</si>
  <si>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</si>
  <si>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</si>
  <si>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</si>
  <si>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</si>
  <si>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</si>
  <si>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</si>
  <si>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</si>
  <si>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</si>
  <si>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</si>
  <si>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</si>
  <si>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</si>
  <si>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</si>
  <si>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</si>
  <si>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</si>
  <si>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</si>
  <si>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</si>
  <si>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</si>
  <si>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</si>
  <si>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</si>
  <si>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</si>
  <si>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</si>
  <si>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</si>
  <si>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</si>
  <si>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</si>
  <si>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</si>
  <si>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</si>
  <si>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</si>
  <si>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</si>
  <si>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</si>
  <si>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</si>
  <si>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</si>
  <si>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</si>
  <si>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</si>
  <si>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</si>
  <si>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</si>
  <si>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</si>
  <si>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</si>
  <si>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</si>
  <si>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</si>
  <si>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</si>
  <si>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</si>
  <si>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</si>
  <si>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</si>
  <si>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</si>
  <si>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</si>
  <si>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</si>
  <si>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</si>
  <si>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</si>
  <si>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</si>
  <si>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</si>
  <si>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</si>
  <si>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</si>
  <si>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</si>
  <si>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</si>
  <si>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</si>
  <si>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</si>
  <si>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</si>
  <si>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</si>
  <si>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</si>
  <si>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</si>
  <si>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</si>
  <si>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</si>
  <si>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</si>
  <si>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</si>
  <si>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</si>
  <si>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</si>
  <si>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</si>
  <si>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</si>
  <si>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</si>
  <si>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</si>
  <si>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</si>
  <si>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</si>
  <si>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</si>
  <si>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</si>
  <si>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</si>
  <si>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</si>
  <si>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</si>
  <si>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</si>
  <si>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</si>
  <si>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</si>
  <si>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</si>
  <si>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</si>
  <si>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</si>
  <si>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</si>
  <si>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</si>
  <si>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</si>
  <si>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</si>
  <si>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</si>
  <si>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</si>
  <si>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</si>
  <si>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</si>
  <si>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</si>
  <si>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</si>
  <si>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</si>
  <si>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</si>
  <si>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</si>
  <si>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</si>
  <si>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</si>
  <si>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</si>
  <si>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</si>
  <si>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</si>
  <si>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</si>
  <si>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</si>
  <si>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</si>
  <si>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</si>
  <si>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</si>
  <si>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</si>
  <si>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</si>
  <si>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</si>
  <si>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</si>
  <si>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</si>
  <si>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</si>
  <si>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</si>
  <si>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</si>
  <si>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</si>
  <si>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</si>
  <si>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</si>
  <si>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</si>
  <si>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</si>
  <si>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</si>
  <si>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</si>
  <si>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</si>
  <si>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</si>
  <si>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</si>
  <si>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</si>
  <si>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</si>
  <si>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</si>
  <si>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</si>
  <si>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</si>
  <si>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</si>
  <si>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</si>
  <si>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</si>
  <si>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</si>
  <si>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</si>
  <si>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</si>
  <si>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</si>
  <si>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</si>
  <si>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</si>
  <si>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</si>
  <si>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</si>
  <si>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</si>
  <si>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</si>
  <si>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</si>
  <si>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</si>
  <si>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</si>
  <si>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</si>
  <si>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</si>
  <si>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</si>
  <si>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</si>
  <si>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</si>
  <si>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</si>
  <si>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</si>
  <si>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</si>
  <si>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</si>
  <si>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</si>
  <si>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</si>
  <si>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</si>
  <si>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</si>
  <si>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</si>
  <si>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</si>
  <si>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</si>
  <si>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</si>
  <si>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</si>
  <si>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</si>
  <si>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</si>
  <si>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</si>
  <si>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</si>
  <si>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</si>
  <si>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</si>
  <si>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</si>
  <si>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</si>
  <si>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</si>
  <si>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</si>
  <si>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</si>
  <si>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</si>
  <si>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</si>
  <si>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</si>
  <si>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</si>
  <si>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</si>
  <si>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</si>
  <si>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</si>
  <si>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</si>
  <si>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</si>
  <si>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</si>
  <si>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</si>
  <si>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</si>
  <si>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</si>
  <si>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</si>
  <si>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</si>
  <si>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</si>
  <si>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</si>
  <si>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</si>
  <si>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</si>
  <si>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</si>
  <si>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</si>
  <si>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</si>
  <si>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</si>
  <si>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</si>
  <si>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</si>
  <si>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</si>
  <si>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</si>
  <si>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</si>
  <si>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</si>
  <si>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</si>
  <si>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</si>
  <si>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</si>
  <si>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</si>
  <si>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</si>
  <si>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</si>
  <si>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</si>
  <si>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</si>
  <si>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</si>
  <si>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</si>
  <si>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</si>
  <si>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</si>
  <si>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</si>
  <si>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</si>
  <si>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</si>
  <si>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</si>
  <si>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</si>
  <si>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</si>
  <si>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</si>
  <si>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</si>
  <si>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</si>
  <si>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</si>
  <si>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</si>
  <si>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</si>
  <si>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</si>
  <si>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</si>
  <si>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</si>
  <si>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</si>
  <si>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</si>
  <si>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</si>
  <si>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</si>
  <si>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</si>
  <si>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</si>
  <si>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</si>
  <si>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</si>
  <si>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</si>
  <si>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</si>
  <si>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</si>
  <si>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</si>
  <si>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</si>
  <si>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</si>
  <si>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</si>
  <si>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</si>
  <si>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</si>
  <si>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</si>
  <si>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</si>
  <si>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</si>
  <si>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</si>
  <si>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</si>
  <si>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</si>
  <si>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</si>
  <si>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</si>
  <si>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</si>
  <si>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</si>
  <si>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</si>
  <si>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</si>
  <si>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</si>
  <si>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</si>
  <si>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</si>
  <si>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</si>
  <si>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</si>
  <si>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</si>
  <si>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</si>
  <si>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</si>
  <si>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</si>
  <si>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</si>
  <si>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</si>
  <si>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</si>
  <si>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</si>
  <si>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</si>
  <si>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</si>
  <si>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</si>
  <si>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</si>
  <si>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</si>
  <si>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</si>
  <si>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</si>
  <si>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</si>
  <si>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</si>
  <si>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</si>
  <si>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</si>
  <si>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</si>
  <si>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</si>
  <si>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</si>
  <si>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</si>
  <si>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</si>
  <si>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</si>
  <si>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</si>
  <si>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</si>
  <si>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</si>
  <si>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</si>
  <si>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</si>
  <si>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</si>
  <si>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</si>
  <si>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</si>
  <si>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</si>
  <si>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</si>
  <si>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</si>
  <si>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</si>
  <si>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</si>
  <si>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</si>
  <si>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</si>
  <si>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</si>
  <si>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</si>
  <si>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</si>
  <si>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</si>
  <si>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</si>
  <si>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</si>
  <si>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</si>
  <si>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</si>
  <si>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</si>
  <si>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</si>
  <si>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</si>
  <si>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</si>
  <si>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</si>
  <si>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</si>
  <si>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</si>
  <si>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</si>
  <si>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</si>
  <si>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</si>
  <si>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</si>
  <si>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</si>
  <si>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</si>
  <si>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</si>
  <si>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</si>
  <si>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</si>
  <si>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</si>
  <si>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</si>
  <si>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</si>
  <si>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</si>
  <si>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</si>
  <si>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</si>
  <si>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</si>
  <si>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</si>
  <si>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</si>
  <si>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</si>
  <si>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</si>
  <si>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</si>
  <si>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</si>
  <si>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</si>
  <si>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</si>
  <si>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</si>
  <si>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</si>
  <si>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</si>
  <si>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</si>
  <si>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</si>
  <si>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</si>
  <si>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</si>
  <si>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</si>
  <si>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</si>
  <si>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</si>
  <si>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</si>
  <si>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</si>
  <si>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</si>
  <si>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</si>
  <si>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</si>
  <si>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</si>
  <si>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</si>
  <si>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</si>
  <si>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</si>
  <si>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</si>
  <si>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</si>
  <si>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</si>
  <si>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</si>
  <si>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</si>
  <si>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</si>
  <si>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</si>
  <si>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</si>
  <si>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</si>
  <si>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</si>
  <si>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</si>
  <si>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</si>
  <si>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</si>
  <si>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</si>
  <si>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</si>
  <si>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</si>
  <si>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</si>
  <si>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</si>
  <si>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</si>
  <si>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</si>
  <si>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</si>
  <si>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</si>
  <si>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</si>
  <si>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</si>
  <si>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</si>
  <si>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</si>
  <si>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</si>
  <si>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</si>
  <si>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</si>
  <si>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</si>
  <si>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</si>
  <si>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</si>
  <si>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</si>
  <si>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</si>
  <si>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</si>
  <si>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</si>
  <si>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</si>
  <si>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</si>
  <si>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</si>
  <si>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</si>
  <si>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</si>
  <si>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</si>
  <si>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</si>
  <si>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</si>
  <si>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</si>
  <si>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</si>
  <si>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</si>
  <si>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</si>
  <si>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</si>
  <si>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</si>
  <si>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</si>
  <si>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</si>
  <si>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</si>
  <si>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</si>
  <si>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</si>
  <si>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</si>
  <si>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</si>
  <si>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</si>
  <si>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</si>
  <si>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</si>
  <si>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</si>
  <si>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</si>
  <si>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</si>
  <si>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</si>
  <si>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</si>
  <si>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</si>
  <si>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</si>
  <si>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</si>
  <si>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</si>
  <si>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</si>
  <si>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</si>
  <si>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</si>
  <si>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</si>
  <si>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</si>
  <si>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</si>
  <si>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</si>
  <si>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</si>
  <si>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</si>
  <si>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</si>
  <si>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</si>
  <si>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</si>
  <si>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</si>
  <si>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</si>
  <si>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</si>
  <si>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</si>
  <si>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</si>
  <si>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</si>
  <si>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</si>
  <si>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</si>
  <si>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</si>
  <si>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</si>
  <si>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</si>
  <si>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</si>
  <si>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</si>
  <si>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</si>
  <si>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</si>
  <si>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</si>
  <si>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</si>
  <si>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</si>
  <si>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</si>
  <si>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</si>
  <si>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</si>
  <si>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</si>
  <si>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</si>
  <si>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</si>
  <si>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</si>
  <si>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</si>
  <si>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</si>
  <si>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</si>
  <si>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</si>
  <si>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</si>
  <si>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</si>
  <si>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</si>
  <si>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</si>
  <si>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</si>
  <si>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</si>
  <si>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</si>
  <si>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</si>
  <si>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</si>
  <si>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</si>
  <si>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</si>
  <si>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</si>
  <si>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</si>
  <si>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</si>
  <si>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</si>
  <si>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</si>
  <si>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</si>
  <si>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</si>
  <si>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</si>
  <si>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</si>
  <si>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</si>
  <si>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</si>
  <si>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</si>
  <si>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</si>
  <si>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</si>
  <si>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</si>
  <si>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</si>
  <si>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</si>
  <si>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</si>
  <si>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</si>
  <si>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</si>
  <si>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</si>
  <si>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</si>
  <si>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</si>
  <si>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</si>
  <si>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</si>
  <si>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</si>
  <si>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</si>
  <si>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</si>
  <si>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</si>
  <si>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</si>
  <si>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</si>
  <si>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</si>
  <si>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</si>
  <si>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</si>
  <si>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</si>
  <si>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</si>
  <si>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</si>
  <si>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</si>
  <si>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</si>
  <si>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</si>
  <si>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</si>
  <si>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</si>
  <si>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</si>
  <si>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</si>
  <si>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</si>
  <si>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</si>
  <si>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</si>
  <si>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</si>
  <si>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</si>
  <si>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</si>
  <si>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</si>
  <si>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</si>
  <si>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</si>
  <si>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</si>
  <si>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</si>
  <si>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</si>
  <si>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</si>
  <si>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</si>
  <si>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</si>
  <si>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</si>
  <si>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</si>
  <si>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</si>
  <si>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</si>
  <si>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</si>
  <si>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</si>
  <si>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</si>
  <si>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</si>
  <si>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</si>
  <si>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</si>
  <si>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</si>
  <si>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</si>
  <si>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</si>
  <si>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</si>
  <si>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</si>
  <si>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</si>
  <si>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</si>
  <si>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</si>
  <si>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</si>
  <si>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</si>
  <si>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</si>
  <si>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</si>
  <si>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</si>
  <si>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</si>
  <si>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</si>
  <si>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</si>
  <si>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</si>
  <si>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</si>
  <si>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</si>
  <si>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</si>
  <si>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</si>
  <si>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</si>
  <si>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</si>
  <si>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</si>
  <si>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</si>
  <si>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</si>
  <si>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</si>
  <si>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</si>
  <si>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</si>
  <si>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</si>
  <si>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</si>
  <si>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</si>
  <si>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</si>
  <si>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</si>
  <si>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</si>
  <si>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</si>
  <si>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</si>
  <si>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</si>
  <si>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</si>
  <si>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</si>
  <si>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</si>
  <si>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</si>
  <si>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</si>
  <si>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</si>
  <si>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</si>
  <si>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</si>
  <si>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</si>
  <si>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</si>
  <si>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</si>
  <si>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</si>
  <si>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</si>
  <si>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</si>
  <si>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</si>
  <si>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</si>
  <si>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</si>
  <si>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</si>
  <si>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</si>
  <si>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</si>
  <si>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</si>
  <si>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</si>
  <si>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</si>
  <si>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</si>
  <si>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</si>
  <si>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</si>
  <si>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</si>
  <si>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</si>
  <si>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</si>
  <si>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</si>
  <si>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</si>
  <si>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</si>
  <si>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</si>
  <si>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</si>
  <si>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</si>
  <si>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</si>
  <si>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</si>
  <si>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</si>
  <si>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</si>
  <si>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</si>
  <si>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</si>
  <si>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</si>
  <si>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</si>
  <si>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</si>
  <si>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</si>
  <si>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</si>
  <si>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</si>
  <si>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</si>
  <si>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</si>
  <si>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</si>
  <si>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</si>
  <si>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</si>
  <si>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</si>
  <si>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</si>
  <si>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</si>
  <si>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</si>
  <si>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</si>
  <si>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</si>
  <si>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</si>
  <si>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</si>
  <si>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</si>
  <si>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</si>
  <si>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</si>
  <si>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</si>
  <si>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</si>
  <si>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</si>
  <si>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</si>
  <si>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</si>
  <si>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</si>
  <si>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</si>
  <si>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</si>
  <si>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</si>
  <si>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</si>
  <si>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</si>
  <si>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</si>
  <si>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</si>
  <si>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</si>
  <si>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</si>
  <si>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</si>
  <si>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</si>
  <si>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</si>
  <si>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</si>
  <si>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</si>
  <si>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</si>
  <si>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</si>
  <si>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</si>
  <si>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</si>
  <si>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</si>
  <si>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</si>
  <si>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</si>
  <si>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</si>
  <si>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</si>
  <si>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</si>
  <si>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</si>
  <si>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</si>
  <si>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</si>
  <si>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</si>
  <si>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</si>
  <si>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</si>
  <si>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</si>
  <si>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</si>
  <si>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</si>
  <si>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</si>
  <si>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</si>
  <si>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</si>
  <si>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</si>
  <si>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</si>
  <si>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</si>
  <si>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</si>
  <si>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</si>
  <si>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</si>
  <si>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</si>
  <si>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</si>
  <si>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</si>
  <si>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</si>
  <si>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</si>
  <si>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</si>
  <si>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</si>
  <si>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</si>
  <si>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</si>
  <si>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</si>
  <si>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</si>
  <si>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</si>
  <si>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</si>
  <si>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</si>
  <si>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</si>
  <si>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</si>
  <si>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</si>
  <si>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</si>
  <si>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</si>
  <si>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</si>
  <si>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</si>
  <si>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</si>
  <si>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</si>
  <si>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</si>
  <si>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</si>
  <si>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</si>
  <si>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</si>
  <si>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</si>
  <si>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</si>
  <si>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</si>
  <si>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</si>
  <si>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</si>
  <si>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</si>
  <si>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</si>
  <si>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</si>
  <si>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</si>
  <si>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</si>
  <si>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</si>
  <si>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</si>
  <si>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</si>
  <si>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</si>
  <si>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</si>
  <si>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</si>
  <si>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</si>
  <si>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</si>
  <si>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</si>
  <si>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</si>
  <si>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</si>
  <si>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</si>
  <si>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</si>
  <si>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</si>
  <si>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</si>
  <si>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</si>
  <si>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</si>
  <si>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</si>
  <si>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</si>
  <si>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</si>
  <si>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</si>
  <si>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</si>
  <si>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</si>
  <si>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</si>
  <si>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</si>
  <si>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</si>
  <si>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</si>
  <si>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</si>
  <si>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</si>
  <si>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</si>
  <si>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</si>
  <si>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</si>
  <si>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</si>
  <si>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</si>
  <si>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</si>
  <si>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</si>
  <si>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</si>
  <si>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</si>
  <si>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</si>
  <si>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</si>
  <si>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</si>
  <si>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</si>
  <si>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</si>
  <si>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</si>
  <si>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</si>
  <si>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</si>
  <si>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</si>
  <si>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</si>
  <si>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</si>
  <si>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</si>
  <si>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</si>
  <si>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</si>
  <si>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</si>
  <si>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</si>
  <si>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</si>
  <si>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</si>
  <si>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</si>
  <si>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</si>
  <si>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</si>
  <si>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</si>
  <si>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</si>
  <si>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</si>
  <si>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</si>
  <si>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</si>
  <si>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</si>
  <si>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</si>
  <si>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</si>
  <si>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</si>
  <si>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</si>
  <si>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</si>
  <si>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</si>
  <si>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</si>
  <si>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</si>
  <si>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</si>
  <si>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</si>
  <si>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</si>
  <si>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</si>
  <si>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</si>
  <si>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</si>
  <si>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</si>
  <si>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</si>
  <si>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</si>
  <si>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</si>
  <si>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</si>
  <si>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</si>
  <si>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</si>
  <si>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</si>
  <si>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</si>
  <si>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</si>
  <si>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</si>
  <si>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</si>
  <si>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</si>
  <si>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</si>
  <si>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</si>
  <si>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</si>
  <si>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</si>
  <si>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</si>
  <si>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</si>
  <si>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</si>
  <si>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</si>
  <si>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</si>
  <si>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</si>
  <si>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</si>
  <si>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</si>
  <si>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</si>
  <si>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</si>
  <si>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</si>
  <si>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</si>
  <si>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</si>
  <si>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</si>
  <si>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</si>
  <si>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</si>
  <si>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</si>
  <si>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</si>
  <si>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</si>
  <si>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</si>
  <si>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</si>
  <si>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</si>
  <si>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</si>
  <si>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</si>
  <si>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</si>
  <si>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</si>
  <si>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</si>
  <si>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</si>
  <si>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</si>
  <si>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</si>
  <si>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</si>
  <si>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</si>
  <si>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</si>
  <si>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</si>
  <si>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</si>
  <si>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</si>
  <si>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</si>
  <si>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</si>
  <si>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</si>
  <si>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</si>
  <si>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</si>
  <si>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</si>
  <si>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</si>
  <si>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</si>
  <si>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</si>
  <si>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</si>
  <si>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</si>
  <si>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</si>
  <si>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</si>
  <si>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</si>
  <si>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</si>
  <si>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</si>
  <si>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</si>
  <si>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</si>
  <si>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</si>
  <si>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</si>
  <si>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</si>
  <si>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</si>
  <si>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</si>
  <si>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</si>
  <si>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</si>
  <si>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</si>
  <si>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</si>
  <si>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</si>
  <si>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</si>
  <si>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</si>
  <si>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</si>
  <si>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</si>
  <si>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</si>
  <si>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</si>
  <si>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</si>
  <si>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</si>
  <si>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</si>
  <si>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</si>
  <si>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</si>
  <si>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</si>
  <si>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</si>
  <si>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</si>
  <si>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</si>
  <si>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</si>
  <si>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</si>
  <si>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</si>
  <si>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</si>
  <si>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</si>
  <si>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</si>
  <si>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</si>
  <si>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</si>
  <si>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</si>
  <si>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</si>
  <si>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</si>
  <si>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</si>
  <si>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</si>
  <si>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</si>
  <si>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</si>
  <si>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</si>
  <si>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</si>
  <si>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</si>
  <si>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</si>
  <si>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</si>
  <si>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</si>
  <si>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</si>
  <si>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</si>
  <si>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</si>
  <si>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</si>
  <si>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</si>
  <si>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</si>
  <si>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</si>
  <si>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</si>
  <si>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</si>
  <si>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</si>
  <si>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</si>
  <si>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</si>
  <si>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</si>
  <si>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</si>
  <si>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</si>
  <si>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</si>
  <si>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</si>
  <si>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</si>
  <si>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</si>
  <si>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</si>
  <si>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</si>
  <si>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</si>
  <si>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</si>
  <si>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</si>
  <si>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</si>
  <si>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</si>
  <si>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</si>
  <si>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</si>
  <si>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</si>
  <si>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</si>
  <si>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</si>
  <si>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</si>
  <si>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</si>
  <si>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</si>
  <si>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</si>
  <si>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</si>
  <si>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</si>
  <si>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</si>
  <si>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</si>
  <si>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</si>
  <si>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</si>
  <si>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</si>
  <si>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</si>
  <si>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</si>
  <si>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</si>
  <si>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</si>
  <si>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</si>
  <si>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</si>
  <si>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</si>
  <si>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</si>
  <si>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</si>
  <si>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</si>
  <si>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</si>
  <si>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</si>
  <si>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</si>
  <si>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</si>
  <si>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</si>
  <si>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</si>
  <si>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</si>
  <si>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</si>
  <si>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</si>
  <si>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</si>
  <si>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</si>
  <si>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</si>
  <si>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</si>
  <si>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</si>
  <si>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</si>
  <si>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</si>
  <si>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</si>
  <si>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</si>
  <si>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</si>
  <si>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</si>
  <si>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</si>
  <si>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</si>
  <si>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</si>
  <si>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</si>
  <si>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</si>
  <si>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</si>
  <si>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</si>
  <si>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</si>
  <si>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</si>
  <si>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</si>
  <si>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</si>
  <si>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</si>
  <si>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</si>
  <si>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</si>
  <si>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</si>
  <si>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</si>
  <si>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</si>
  <si>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</si>
  <si>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</si>
  <si>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</si>
  <si>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</si>
  <si>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</si>
  <si>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</si>
  <si>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</si>
  <si>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</si>
  <si>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</si>
  <si>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</si>
  <si>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</si>
  <si>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</si>
  <si>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</si>
  <si>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</si>
  <si>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</si>
  <si>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</si>
  <si>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</si>
  <si>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</si>
  <si>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</si>
  <si>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</si>
  <si>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</si>
  <si>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</si>
  <si>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</si>
  <si>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</si>
  <si>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</si>
  <si>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</si>
  <si>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</si>
  <si>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</si>
  <si>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</si>
  <si>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</si>
  <si>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</si>
  <si>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</si>
  <si>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</si>
  <si>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</si>
  <si>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</si>
  <si>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</si>
  <si>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</si>
  <si>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</si>
  <si>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</si>
  <si>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</si>
  <si>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</si>
  <si>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</si>
  <si>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</si>
  <si>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</si>
  <si>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</si>
  <si>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</si>
  <si>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</si>
  <si>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</si>
  <si>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</si>
  <si>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</si>
  <si>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</si>
  <si>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</si>
  <si>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</si>
  <si>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</si>
  <si>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</si>
  <si>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</si>
  <si>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</si>
  <si>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</si>
  <si>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</si>
  <si>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</si>
  <si>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</si>
  <si>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</si>
  <si>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</si>
  <si>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</si>
  <si>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</si>
  <si>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</si>
  <si>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</si>
  <si>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</si>
  <si>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</si>
  <si>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</si>
  <si>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</si>
  <si>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</si>
  <si>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</si>
  <si>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</si>
  <si>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</si>
  <si>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</si>
  <si>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</si>
  <si>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</si>
  <si>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</si>
  <si>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</si>
  <si>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</si>
  <si>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</si>
  <si>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</si>
  <si>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</si>
  <si>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</si>
  <si>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</si>
  <si>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</si>
  <si>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</si>
  <si>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</si>
  <si>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</si>
  <si>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</si>
  <si>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</si>
  <si>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</si>
  <si>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</si>
  <si>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</si>
  <si>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</si>
  <si>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</si>
  <si>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</si>
  <si>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</si>
  <si>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</si>
  <si>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</si>
  <si>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</si>
  <si>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</si>
  <si>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</si>
  <si>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</si>
  <si>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</si>
  <si>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</si>
  <si>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</si>
  <si>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</si>
  <si>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</si>
  <si>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</si>
  <si>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</si>
  <si>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</si>
  <si>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</si>
  <si>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</si>
  <si>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</si>
  <si>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</si>
  <si>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</si>
  <si>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</si>
  <si>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</si>
  <si>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</si>
  <si>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</si>
  <si>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</si>
  <si>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</si>
  <si>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</si>
  <si>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</si>
  <si>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</si>
  <si>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</si>
  <si>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</si>
  <si>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</si>
  <si>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</si>
  <si>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</si>
  <si>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</si>
  <si>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</si>
  <si>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</si>
  <si>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</si>
  <si>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</si>
  <si>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</si>
  <si>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</si>
  <si>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</si>
  <si>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</si>
  <si>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</si>
  <si>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</si>
  <si>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</si>
  <si>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</si>
  <si>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</si>
  <si>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</si>
  <si>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</si>
  <si>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</si>
  <si>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</si>
  <si>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</si>
  <si>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</si>
  <si>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</si>
  <si>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</si>
  <si>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</si>
  <si>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</si>
  <si>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</si>
  <si>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</si>
  <si>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</si>
  <si>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</si>
  <si>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</si>
  <si>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</si>
  <si>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</si>
  <si>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</si>
  <si>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</si>
  <si>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</si>
  <si>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</si>
  <si>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</si>
  <si>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</si>
  <si>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</si>
  <si>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</si>
  <si>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</si>
  <si>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</si>
  <si>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</si>
  <si>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</si>
  <si>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</si>
  <si>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</si>
  <si>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</si>
  <si>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</si>
  <si>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</si>
  <si>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</si>
  <si>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</si>
  <si>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</si>
  <si>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</si>
  <si>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</si>
  <si>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</si>
  <si>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</si>
  <si>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</si>
  <si>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</si>
  <si>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</si>
  <si>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</si>
  <si>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</si>
  <si>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</si>
  <si>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</si>
  <si>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</si>
  <si>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</si>
  <si>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</si>
  <si>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</si>
  <si>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</si>
  <si>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</si>
  <si>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</si>
  <si>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</si>
  <si>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</si>
  <si>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</si>
  <si>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</si>
  <si>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</si>
  <si>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</si>
  <si>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</si>
  <si>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</si>
  <si>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</si>
  <si>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</si>
  <si>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</si>
  <si>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</si>
  <si>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</si>
  <si>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</si>
  <si>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</si>
  <si>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</si>
  <si>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</si>
  <si>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</si>
  <si>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</si>
  <si>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</si>
  <si>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</si>
  <si>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</si>
  <si>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</si>
  <si>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</si>
  <si>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</si>
  <si>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</si>
  <si>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</si>
  <si>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</si>
  <si>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</si>
  <si>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</si>
  <si>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</si>
  <si>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</si>
  <si>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</si>
  <si>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</si>
  <si>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</si>
  <si>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</si>
  <si>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</si>
  <si>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</si>
  <si>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</si>
  <si>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</si>
  <si>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</si>
  <si>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</si>
  <si>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</si>
  <si>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</si>
  <si>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</si>
  <si>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</si>
  <si>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</si>
  <si>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</si>
  <si>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</si>
  <si>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</si>
  <si>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</si>
  <si>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</si>
  <si>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</si>
  <si>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</si>
  <si>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</si>
  <si>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</si>
  <si>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</si>
  <si>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</si>
  <si>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</si>
  <si>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</si>
  <si>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</si>
  <si>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</si>
  <si>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</si>
  <si>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</si>
  <si>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</si>
  <si>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</si>
  <si>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</si>
  <si>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</si>
  <si>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</si>
  <si>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</si>
  <si>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</si>
  <si>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</si>
  <si>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</si>
  <si>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</si>
  <si>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</si>
  <si>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</si>
  <si>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</si>
  <si>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</si>
  <si>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</si>
  <si>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</si>
  <si>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</si>
  <si>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</si>
  <si>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</si>
  <si>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</si>
  <si>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</si>
  <si>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</si>
  <si>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</si>
  <si>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</si>
  <si>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</si>
  <si>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</si>
  <si>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</si>
  <si>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</si>
  <si>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</si>
  <si>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</si>
  <si>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</si>
  <si>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</si>
  <si>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</si>
  <si>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</si>
  <si>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</si>
  <si>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</si>
  <si>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</si>
  <si>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</si>
  <si>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</si>
  <si>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</si>
  <si>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</si>
  <si>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</si>
  <si>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</si>
  <si>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</si>
  <si>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</si>
  <si>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</si>
  <si>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</si>
  <si>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</si>
  <si>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</si>
  <si>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</si>
  <si>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</si>
  <si>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</si>
  <si>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</si>
  <si>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</si>
  <si>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</si>
  <si>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</si>
  <si>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</si>
  <si>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</si>
  <si>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</si>
  <si>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</si>
  <si>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</si>
  <si>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</si>
  <si>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</si>
  <si>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</si>
  <si>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</si>
  <si>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</si>
  <si>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</si>
  <si>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</si>
  <si>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</si>
  <si>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</si>
  <si>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</si>
  <si>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</si>
  <si>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</si>
  <si>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</si>
  <si>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</si>
  <si>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</si>
  <si>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</si>
  <si>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</si>
  <si>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</si>
  <si>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</si>
  <si>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</si>
  <si>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</si>
  <si>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</si>
  <si>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</si>
  <si>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</si>
  <si>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</si>
  <si>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</si>
  <si>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</si>
  <si>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</si>
  <si>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</si>
  <si>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</si>
  <si>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</si>
  <si>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</si>
  <si>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</si>
  <si>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</si>
  <si>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</si>
  <si>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</si>
  <si>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</si>
  <si>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</si>
  <si>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</si>
  <si>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</si>
  <si>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</si>
  <si>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</si>
  <si>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</si>
  <si>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</si>
  <si>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</si>
  <si>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</si>
  <si>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</si>
  <si>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</si>
  <si>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</si>
  <si>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</si>
  <si>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</si>
  <si>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</si>
  <si>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</si>
  <si>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</si>
  <si>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</si>
  <si>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</si>
  <si>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</si>
  <si>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</si>
  <si>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</si>
  <si>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</si>
  <si>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</si>
  <si>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</si>
  <si>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</si>
  <si>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</si>
  <si>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</si>
  <si>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</si>
  <si>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</si>
  <si>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</si>
  <si>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</si>
  <si>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</si>
  <si>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</si>
  <si>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</si>
  <si>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</si>
  <si>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</si>
  <si>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</si>
  <si>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</si>
  <si>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</si>
  <si>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</si>
  <si>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</si>
  <si>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</si>
  <si>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</si>
  <si>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</si>
  <si>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</si>
  <si>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</si>
  <si>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</si>
  <si>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</si>
  <si>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</si>
  <si>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</si>
  <si>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</si>
  <si>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</si>
  <si>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</si>
  <si>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</si>
  <si>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</si>
  <si>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</si>
  <si>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</si>
  <si>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</si>
  <si>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</si>
  <si>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</si>
  <si>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</si>
  <si>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</si>
  <si>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</si>
  <si>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</si>
  <si>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</si>
  <si>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</si>
  <si>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</si>
  <si>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</si>
  <si>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</si>
  <si>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</si>
  <si>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</si>
  <si>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</si>
  <si>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</si>
  <si>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</si>
  <si>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</si>
  <si>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</si>
  <si>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</si>
  <si>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</si>
  <si>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</si>
  <si>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</si>
  <si>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</si>
  <si>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</si>
  <si>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</si>
  <si>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</si>
  <si>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</si>
  <si>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</si>
  <si>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</si>
  <si>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</si>
  <si>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</si>
  <si>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</si>
  <si>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</si>
  <si>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</si>
  <si>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</si>
  <si>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</si>
  <si>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</si>
  <si>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</si>
  <si>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</si>
  <si>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</si>
  <si>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</si>
  <si>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</si>
  <si>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</si>
  <si>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</si>
  <si>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</si>
  <si>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</si>
  <si>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</si>
  <si>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</si>
  <si>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</si>
  <si>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</si>
  <si>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</si>
  <si>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</si>
  <si>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</si>
  <si>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</si>
  <si>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</si>
  <si>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</si>
  <si>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</si>
  <si>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</si>
  <si>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</si>
  <si>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</si>
  <si>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</si>
  <si>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</si>
  <si>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</si>
  <si>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</si>
  <si>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</si>
  <si>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</si>
  <si>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</si>
  <si>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</si>
  <si>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</si>
  <si>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</si>
  <si>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</si>
  <si>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</si>
  <si>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</si>
  <si>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</si>
  <si>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</si>
  <si>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</si>
  <si>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</si>
  <si>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</si>
  <si>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</si>
  <si>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</si>
  <si>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</si>
  <si>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</si>
  <si>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</si>
  <si>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</si>
  <si>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</si>
  <si>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</si>
  <si>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</si>
  <si>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</si>
  <si>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</si>
  <si>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</si>
  <si>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</si>
  <si>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</si>
  <si>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</si>
  <si>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</si>
  <si>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</si>
  <si>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</si>
  <si>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</si>
  <si>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</si>
  <si>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</si>
  <si>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</si>
  <si>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</si>
  <si>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</si>
  <si>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</si>
  <si>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</si>
  <si>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</si>
  <si>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</si>
  <si>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</si>
  <si>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</si>
  <si>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</si>
  <si>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</si>
  <si>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</si>
  <si>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</si>
  <si>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</si>
  <si>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</si>
  <si>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</si>
  <si>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</si>
  <si>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</si>
  <si>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</si>
  <si>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</si>
  <si>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</si>
  <si>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</si>
  <si>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</si>
  <si>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</si>
  <si>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</si>
  <si>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</si>
  <si>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</si>
  <si>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</si>
  <si>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</si>
  <si>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</si>
  <si>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</si>
  <si>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</si>
  <si>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</si>
  <si>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</si>
  <si>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</si>
  <si>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</si>
  <si>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</si>
  <si>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</si>
  <si>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</si>
  <si>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</si>
  <si>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</si>
  <si>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</si>
  <si>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</si>
  <si>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</si>
  <si>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</si>
  <si>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</si>
  <si>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</si>
  <si>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</si>
  <si>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</si>
  <si>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</si>
  <si>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</si>
  <si>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</si>
  <si>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</si>
  <si>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</si>
  <si>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</si>
  <si>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</si>
  <si>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</si>
  <si>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</si>
  <si>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</si>
  <si>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</si>
  <si>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</si>
  <si>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</si>
  <si>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</si>
  <si>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</si>
  <si>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</si>
  <si>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</si>
  <si>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</si>
  <si>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</si>
  <si>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</si>
  <si>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</si>
  <si>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</si>
  <si>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</si>
  <si>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</si>
  <si>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</si>
  <si>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</si>
  <si>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</si>
  <si>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</si>
  <si>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</si>
  <si>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</si>
  <si>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</si>
  <si>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</si>
  <si>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</si>
  <si>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</si>
  <si>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</si>
  <si>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</si>
  <si>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</si>
  <si>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</si>
  <si>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</si>
  <si>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</si>
  <si>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</si>
  <si>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</si>
  <si>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</si>
  <si>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</si>
  <si>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</si>
  <si>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</si>
  <si>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</si>
  <si>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</si>
  <si>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</si>
  <si>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</si>
  <si>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</si>
  <si>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</si>
  <si>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</si>
  <si>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</si>
  <si>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</si>
  <si>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</si>
  <si>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</si>
  <si>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</si>
  <si>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</si>
  <si>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</si>
  <si>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</si>
  <si>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</si>
  <si>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</si>
  <si>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</si>
  <si>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</si>
  <si>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</si>
  <si>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</si>
  <si>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</si>
  <si>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</si>
  <si>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</si>
  <si>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</si>
  <si>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</si>
  <si>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</si>
  <si>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</si>
  <si>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</si>
  <si>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</si>
  <si>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</si>
  <si>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</si>
  <si>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</si>
  <si>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</si>
  <si>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</si>
  <si>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</si>
  <si>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</si>
  <si>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</si>
  <si>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</si>
  <si>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</si>
  <si>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</si>
  <si>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</si>
  <si>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</si>
  <si>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</si>
  <si>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</si>
  <si>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</si>
  <si>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</si>
  <si>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</si>
  <si>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</si>
  <si>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</si>
  <si>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</si>
  <si>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</si>
  <si>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</si>
  <si>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</si>
  <si>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</si>
  <si>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</si>
  <si>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</si>
  <si>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</si>
  <si>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</si>
  <si>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</si>
  <si>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</si>
  <si>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</si>
  <si>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</si>
  <si>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</si>
  <si>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</si>
  <si>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</si>
  <si>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</si>
  <si>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</si>
  <si>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</si>
  <si>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</si>
  <si>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</si>
  <si>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</si>
  <si>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</si>
  <si>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</si>
  <si>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</si>
  <si>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</si>
  <si>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</si>
  <si>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</si>
  <si>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</si>
  <si>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</si>
  <si>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</si>
  <si>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</si>
  <si>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</si>
  <si>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</si>
  <si>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</si>
  <si>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</si>
  <si>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</si>
  <si>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</si>
  <si>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</si>
  <si>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</si>
  <si>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</si>
  <si>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</si>
  <si>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</si>
  <si>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</si>
  <si>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</si>
  <si>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</si>
  <si>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</si>
  <si>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</si>
  <si>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</si>
  <si>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</si>
  <si>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</si>
  <si>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</si>
  <si>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</si>
  <si>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</si>
  <si>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</si>
  <si>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</si>
  <si>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</si>
  <si>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</si>
  <si>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</si>
  <si>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</si>
  <si>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</si>
  <si>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</si>
  <si>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</si>
  <si>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</si>
  <si>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</si>
  <si>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</si>
  <si>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</si>
  <si>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</si>
  <si>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</si>
  <si>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</si>
  <si>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</si>
  <si>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</si>
  <si>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</si>
  <si>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</si>
  <si>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</si>
  <si>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</si>
  <si>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</si>
  <si>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</si>
  <si>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</si>
  <si>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</si>
  <si>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</si>
  <si>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</si>
  <si>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</si>
  <si>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</si>
  <si>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</si>
  <si>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</si>
  <si>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</si>
  <si>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</si>
  <si>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</si>
  <si>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</si>
  <si>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</si>
  <si>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</si>
  <si>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</si>
  <si>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</si>
  <si>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</si>
  <si>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</si>
  <si>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</si>
  <si>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</si>
  <si>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</si>
  <si>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</si>
  <si>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</si>
  <si>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</si>
  <si>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</si>
  <si>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</si>
  <si>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</si>
  <si>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</si>
  <si>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</si>
  <si>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</si>
  <si>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</si>
  <si>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</si>
  <si>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</si>
  <si>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</si>
  <si>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</si>
  <si>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</si>
  <si>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</si>
  <si>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</si>
  <si>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</si>
  <si>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</si>
  <si>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</si>
  <si>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</si>
  <si>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</si>
  <si>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</si>
  <si>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</si>
  <si>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</si>
  <si>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</si>
  <si>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</si>
  <si>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</si>
  <si>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</si>
  <si>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</si>
  <si>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</si>
  <si>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</si>
  <si>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</si>
  <si>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</si>
  <si>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</si>
  <si>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</si>
  <si>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</si>
  <si>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</si>
  <si>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</si>
  <si>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</si>
  <si>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</si>
  <si>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</si>
  <si>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</si>
  <si>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</si>
  <si>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</si>
  <si>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</si>
  <si>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</si>
  <si>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</si>
  <si>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</si>
  <si>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</si>
  <si>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</si>
  <si>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</si>
  <si>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</si>
  <si>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</si>
  <si>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</si>
  <si>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</si>
  <si>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</si>
  <si>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</si>
  <si>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</si>
  <si>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</si>
  <si>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</si>
  <si>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</si>
  <si>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</si>
  <si>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</si>
  <si>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</si>
  <si>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</si>
  <si>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</si>
  <si>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</si>
  <si>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</si>
  <si>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</si>
  <si>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</si>
  <si>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</si>
  <si>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</si>
  <si>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</si>
  <si>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</si>
  <si>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</si>
  <si>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</si>
  <si>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</si>
  <si>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</si>
  <si>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</si>
  <si>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</si>
  <si>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</si>
  <si>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</si>
  <si>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</si>
  <si>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</si>
  <si>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</si>
  <si>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</si>
  <si>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</si>
  <si>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</si>
  <si>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</si>
  <si>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</si>
  <si>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</si>
  <si>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</si>
  <si>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</si>
  <si>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</si>
  <si>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</si>
  <si>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</si>
  <si>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</si>
  <si>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</si>
  <si>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</si>
  <si>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</si>
  <si>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</si>
  <si>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</si>
  <si>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</si>
  <si>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</si>
  <si>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</si>
  <si>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</si>
  <si>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</si>
  <si>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</si>
  <si>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</si>
  <si>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</si>
  <si>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</si>
  <si>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</si>
  <si>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</si>
  <si>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</si>
  <si>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</si>
  <si>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</si>
  <si>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</si>
  <si>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</si>
  <si>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</si>
  <si>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</si>
  <si>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</si>
  <si>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</si>
  <si>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</si>
  <si>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</si>
  <si>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</si>
  <si>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</si>
  <si>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</si>
  <si>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</si>
  <si>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</si>
  <si>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</si>
  <si>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</si>
  <si>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</si>
  <si>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</si>
  <si>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</si>
  <si>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</si>
  <si>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</si>
  <si>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</si>
  <si>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</si>
  <si>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</si>
  <si>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</si>
  <si>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</si>
  <si>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</si>
  <si>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</si>
  <si>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</si>
  <si>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</si>
  <si>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</si>
  <si>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</si>
  <si>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</si>
  <si>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</si>
  <si>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</si>
  <si>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</si>
  <si>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</si>
  <si>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</si>
  <si>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</si>
  <si>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</si>
  <si>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</si>
  <si>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</si>
  <si>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</si>
  <si>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</si>
  <si>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</si>
  <si>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</si>
  <si>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</si>
  <si>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</si>
  <si>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</si>
  <si>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</si>
  <si>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</si>
  <si>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</si>
  <si>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</si>
  <si>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</si>
  <si>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</si>
  <si>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</si>
  <si>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</si>
  <si>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</si>
  <si>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</si>
  <si>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</si>
  <si>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</si>
  <si>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</si>
  <si>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</si>
  <si>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</si>
  <si>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</si>
  <si>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</si>
  <si>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</si>
  <si>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</si>
  <si>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</si>
  <si>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</si>
  <si>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</si>
  <si>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</si>
  <si>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</si>
  <si>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</si>
  <si>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</si>
  <si>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</si>
  <si>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</si>
  <si>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</si>
  <si>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</si>
  <si>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</si>
  <si>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</si>
  <si>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</si>
  <si>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</si>
  <si>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</si>
  <si>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</si>
  <si>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</si>
  <si>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</si>
  <si>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</si>
  <si>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</si>
  <si>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</si>
  <si>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</si>
  <si>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</si>
  <si>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</si>
  <si>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</si>
  <si>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</si>
  <si>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</si>
  <si>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</si>
  <si>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</si>
  <si>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</si>
  <si>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</si>
  <si>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</si>
  <si>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</si>
  <si>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</si>
  <si>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</si>
  <si>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</si>
  <si>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</si>
  <si>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</si>
  <si>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</si>
  <si>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</si>
  <si>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</si>
  <si>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</si>
  <si>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</si>
  <si>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</si>
  <si>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</si>
  <si>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</si>
  <si>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</si>
  <si>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</si>
  <si>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</si>
  <si>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</si>
  <si>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</si>
  <si>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</si>
  <si>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</si>
  <si>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</si>
  <si>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</si>
  <si>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</si>
  <si>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</si>
  <si>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</si>
  <si>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</si>
  <si>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</si>
  <si>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</si>
  <si>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</si>
  <si>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</si>
  <si>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</si>
  <si>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</si>
  <si>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</si>
  <si>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</si>
  <si>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</si>
  <si>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</si>
  <si>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</si>
  <si>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</si>
  <si>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</si>
  <si>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</si>
  <si>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</si>
  <si>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</si>
  <si>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</si>
  <si>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</si>
  <si>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</si>
  <si>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</si>
  <si>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</si>
  <si>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</si>
  <si>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</si>
  <si>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</si>
  <si>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</si>
  <si>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</si>
  <si>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</si>
  <si>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</si>
  <si>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</si>
  <si>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</si>
  <si>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</si>
  <si>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</si>
  <si>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</si>
  <si>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</si>
  <si>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</si>
  <si>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</si>
  <si>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</si>
  <si>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</si>
  <si>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</si>
  <si>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</si>
  <si>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</si>
  <si>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</si>
  <si>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</si>
  <si>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</si>
  <si>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</si>
  <si>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</si>
  <si>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</si>
  <si>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</si>
  <si>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</si>
  <si>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</si>
  <si>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</si>
  <si>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</si>
  <si>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</si>
  <si>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</si>
  <si>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</si>
  <si>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</si>
  <si>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</si>
  <si>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</si>
  <si>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</si>
  <si>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</si>
  <si>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</si>
  <si>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</si>
  <si>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</si>
  <si>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</si>
  <si>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</si>
  <si>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</si>
  <si>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</si>
  <si>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</si>
  <si>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</si>
  <si>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</si>
  <si>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</si>
  <si>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</si>
  <si>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</si>
  <si>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</si>
  <si>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</si>
  <si>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</si>
  <si>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</si>
  <si>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</si>
  <si>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</si>
  <si>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</si>
  <si>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</si>
  <si>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</si>
  <si>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</si>
  <si>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</si>
  <si>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</si>
  <si>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</si>
  <si>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</si>
  <si>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</si>
  <si>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</si>
  <si>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</si>
  <si>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</si>
  <si>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</si>
  <si>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</si>
  <si>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</si>
  <si>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</si>
  <si>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</si>
  <si>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</si>
  <si>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</si>
  <si>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</si>
  <si>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</si>
  <si>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</si>
  <si>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</si>
  <si>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</si>
  <si>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</si>
  <si>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</si>
  <si>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</si>
  <si>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</si>
  <si>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</si>
  <si>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</si>
  <si>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</si>
  <si>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</si>
  <si>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</si>
  <si>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</si>
  <si>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</si>
  <si>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</si>
  <si>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</si>
  <si>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</si>
  <si>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</si>
  <si>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</si>
  <si>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</si>
  <si>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</si>
  <si>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</si>
  <si>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</si>
  <si>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</si>
  <si>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</si>
  <si>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</si>
  <si>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</si>
  <si>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</si>
  <si>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</si>
  <si>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</si>
  <si>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</si>
  <si>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</si>
  <si>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</si>
  <si>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</si>
  <si>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</si>
  <si>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</si>
  <si>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</si>
  <si>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</si>
  <si>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</si>
  <si>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</si>
  <si>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</si>
  <si>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</si>
  <si>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</si>
  <si>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</si>
  <si>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</si>
  <si>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</si>
  <si>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</si>
  <si>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</si>
  <si>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</si>
  <si>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</si>
  <si>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</si>
  <si>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</si>
  <si>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</si>
  <si>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</si>
  <si>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</si>
  <si>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</si>
  <si>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</si>
  <si>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</si>
  <si>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</si>
  <si>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</si>
  <si>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</si>
  <si>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</si>
  <si>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</si>
  <si>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</si>
  <si>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</si>
  <si>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</si>
  <si>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</si>
  <si>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</si>
  <si>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</si>
  <si>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</si>
  <si>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</si>
  <si>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</si>
  <si>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</si>
  <si>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</si>
  <si>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</si>
  <si>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</si>
  <si>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</si>
  <si>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</si>
  <si>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</si>
  <si>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</si>
  <si>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</si>
  <si>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</si>
  <si>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</si>
  <si>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</si>
  <si>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</si>
  <si>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</si>
  <si>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</si>
  <si>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</si>
  <si>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</si>
  <si>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</si>
  <si>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</si>
  <si>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</si>
  <si>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</si>
  <si>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</si>
  <si>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</si>
  <si>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</si>
  <si>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</si>
  <si>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</si>
  <si>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</si>
  <si>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</si>
  <si>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</si>
  <si>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</si>
  <si>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</si>
  <si>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</si>
  <si>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</si>
  <si>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</si>
  <si>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</si>
  <si>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</si>
  <si>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</si>
  <si>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</si>
  <si>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</si>
  <si>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</si>
  <si>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</si>
  <si>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</si>
  <si>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</si>
  <si>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</si>
  <si>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</si>
  <si>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</si>
  <si>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</si>
  <si>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</si>
  <si>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</si>
  <si>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</si>
  <si>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</si>
  <si>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</si>
  <si>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</si>
  <si>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</si>
  <si>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</si>
  <si>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</si>
  <si>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</si>
  <si>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</si>
  <si>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</si>
  <si>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</si>
  <si>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</si>
  <si>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</si>
  <si>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</si>
  <si>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</si>
  <si>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</si>
  <si>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</si>
  <si>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</si>
  <si>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</si>
  <si>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</si>
  <si>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</si>
  <si>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</si>
  <si>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</si>
  <si>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</si>
  <si>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</si>
  <si>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</si>
  <si>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</si>
  <si>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</si>
  <si>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</si>
  <si>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</si>
  <si>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</si>
  <si>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</si>
  <si>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</si>
  <si>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</si>
  <si>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</si>
  <si>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</si>
  <si>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</si>
  <si>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</si>
  <si>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</si>
  <si>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</si>
  <si>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</si>
  <si>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</si>
  <si>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</si>
  <si>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</si>
  <si>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</si>
  <si>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</si>
  <si>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</si>
  <si>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</si>
  <si>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</si>
  <si>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</si>
  <si>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</si>
  <si>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</si>
  <si>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</si>
  <si>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</si>
  <si>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</si>
  <si>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</si>
  <si>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</si>
  <si>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</si>
  <si>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</si>
  <si>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</si>
  <si>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</si>
  <si>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</si>
  <si>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</si>
  <si>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</si>
  <si>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</si>
  <si>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</si>
  <si>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</si>
  <si>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</si>
  <si>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</si>
  <si>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</si>
  <si>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</si>
  <si>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</si>
  <si>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</si>
  <si>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</si>
  <si>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</si>
  <si>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</si>
  <si>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</si>
  <si>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</si>
  <si>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</si>
  <si>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</si>
  <si>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</si>
  <si>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</si>
  <si>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</si>
  <si>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</si>
  <si>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</si>
  <si>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</si>
  <si>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</si>
  <si>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</si>
  <si>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</si>
  <si>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</si>
  <si>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</si>
  <si>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</si>
  <si>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</si>
  <si>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</si>
  <si>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</si>
  <si>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</si>
  <si>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</si>
  <si>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</si>
  <si>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</si>
  <si>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</si>
  <si>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</si>
  <si>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</si>
  <si>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</si>
  <si>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</si>
  <si>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</si>
  <si>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</si>
  <si>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</si>
  <si>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</si>
  <si>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</si>
  <si>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</si>
  <si>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</si>
  <si>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</si>
  <si>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</si>
  <si>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</si>
  <si>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</si>
  <si>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</si>
  <si>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</si>
  <si>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</si>
  <si>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</si>
  <si>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</si>
  <si>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</si>
  <si>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</si>
  <si>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</si>
  <si>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</si>
  <si>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</si>
  <si>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</si>
  <si>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</si>
  <si>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</si>
  <si>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</si>
  <si>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</si>
  <si>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</si>
  <si>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</si>
  <si>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</si>
  <si>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</si>
  <si>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</si>
  <si>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</si>
  <si>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</si>
  <si>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</si>
  <si>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</si>
  <si>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</si>
  <si>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</si>
  <si>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</si>
  <si>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</si>
  <si>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</si>
  <si>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</si>
  <si>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</si>
  <si>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</si>
  <si>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</si>
  <si>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</si>
  <si>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</si>
  <si>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</si>
  <si>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</si>
  <si>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</si>
  <si>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</si>
  <si>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</si>
  <si>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</si>
  <si>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</si>
  <si>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</si>
  <si>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</si>
  <si>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</si>
  <si>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</si>
  <si>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</si>
  <si>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</si>
  <si>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</si>
  <si>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</si>
  <si>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</si>
  <si>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</si>
  <si>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</si>
  <si>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</si>
  <si>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</si>
  <si>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</si>
  <si>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</si>
  <si>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</si>
  <si>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</si>
  <si>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</si>
  <si>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</si>
  <si>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</si>
  <si>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</si>
  <si>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</si>
  <si>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</si>
  <si>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</si>
  <si>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</si>
  <si>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</si>
  <si>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</si>
  <si>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</si>
  <si>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</si>
  <si>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</si>
  <si>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</si>
  <si>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</si>
  <si>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</si>
  <si>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</si>
  <si>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</si>
  <si>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</si>
  <si>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</si>
  <si>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</si>
  <si>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</si>
  <si>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</si>
  <si>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</si>
  <si>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</si>
  <si>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</si>
  <si>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</si>
  <si>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</si>
  <si>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</si>
  <si>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</si>
  <si>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</si>
  <si>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</si>
  <si>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</si>
  <si>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</si>
  <si>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</si>
  <si>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</si>
  <si>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</si>
  <si>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</si>
  <si>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</si>
  <si>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</si>
  <si>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</si>
  <si>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</si>
  <si>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</si>
  <si>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</si>
  <si>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</si>
  <si>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</si>
  <si>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</si>
  <si>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</si>
  <si>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</si>
  <si>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</si>
  <si>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</si>
  <si>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</si>
  <si>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</si>
  <si>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</si>
  <si>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</si>
  <si>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</si>
  <si>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</si>
  <si>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</si>
  <si>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</si>
  <si>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</si>
  <si>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</si>
  <si>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</si>
  <si>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</si>
  <si>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</si>
  <si>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</si>
  <si>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</si>
  <si>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</si>
  <si>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</si>
  <si>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</si>
  <si>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</si>
  <si>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</si>
  <si>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</si>
  <si>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</si>
  <si>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</si>
  <si>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</si>
  <si>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</si>
  <si>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</si>
  <si>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</si>
  <si>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</si>
  <si>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</si>
  <si>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</si>
  <si>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</si>
  <si>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</si>
  <si>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</si>
  <si>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</si>
  <si>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</si>
  <si>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</si>
  <si>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</si>
  <si>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</si>
  <si>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</si>
  <si>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</si>
  <si>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</si>
  <si>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</si>
  <si>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</si>
  <si>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</si>
  <si>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</si>
  <si>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</si>
  <si>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</si>
  <si>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</si>
  <si>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</si>
  <si>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</si>
  <si>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</si>
  <si>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</si>
  <si>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</si>
  <si>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</si>
  <si>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</si>
  <si>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</si>
  <si>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</si>
  <si>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</si>
  <si>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</si>
  <si>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</si>
  <si>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</si>
  <si>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</si>
  <si>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</si>
  <si>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</si>
  <si>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</si>
  <si>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</si>
  <si>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</si>
  <si>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</si>
  <si>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</si>
  <si>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</si>
  <si>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</si>
  <si>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</si>
  <si>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</si>
  <si>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</si>
  <si>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</si>
  <si>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</si>
  <si>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</si>
  <si>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</si>
  <si>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</si>
  <si>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</si>
  <si>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</si>
  <si>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</si>
  <si>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</si>
  <si>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</si>
  <si>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</si>
  <si>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</si>
  <si>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</si>
  <si>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</si>
  <si>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</si>
  <si>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</si>
  <si>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</si>
  <si>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</si>
  <si>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</si>
  <si>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</si>
  <si>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</si>
  <si>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</si>
  <si>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</si>
  <si>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</si>
  <si>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</si>
  <si>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</si>
  <si>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</si>
  <si>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</si>
  <si>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</si>
  <si>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</si>
  <si>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</si>
  <si>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</si>
  <si>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</si>
  <si>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</si>
  <si>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</si>
  <si>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</si>
  <si>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</si>
  <si>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</si>
  <si>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</si>
  <si>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</si>
  <si>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</si>
  <si>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</si>
  <si>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</si>
  <si>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</si>
  <si>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</si>
  <si>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</si>
  <si>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</si>
  <si>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</si>
  <si>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</si>
  <si>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</si>
  <si>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</si>
  <si>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</si>
  <si>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</si>
  <si>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</si>
  <si>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</si>
  <si>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</si>
  <si>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</si>
  <si>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</si>
  <si>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</si>
  <si>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</si>
  <si>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</si>
  <si>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</si>
  <si>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</si>
  <si>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</si>
  <si>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</si>
  <si>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</si>
  <si>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</si>
  <si>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</si>
  <si>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</si>
  <si>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</si>
  <si>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</si>
  <si>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</si>
  <si>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</si>
  <si>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</si>
  <si>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</si>
  <si>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</si>
  <si>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</si>
  <si>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</si>
  <si>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</si>
  <si>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</si>
  <si>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</si>
  <si>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</si>
  <si>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</si>
  <si>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</si>
  <si>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</si>
  <si>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</si>
  <si>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</si>
  <si>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</si>
  <si>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</si>
  <si>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</si>
  <si>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</si>
  <si>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</si>
  <si>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</si>
  <si>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</si>
  <si>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</si>
  <si>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</si>
  <si>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</si>
  <si>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</si>
  <si>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</si>
  <si>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</si>
  <si>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</si>
  <si>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</si>
  <si>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</si>
  <si>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</si>
  <si>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</si>
  <si>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</si>
  <si>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</si>
  <si>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</si>
  <si>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</si>
  <si>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</si>
  <si>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</si>
  <si>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</si>
  <si>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</si>
  <si>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</si>
  <si>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</si>
  <si>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</si>
  <si>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</si>
  <si>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</si>
  <si>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</si>
  <si>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</si>
  <si>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</si>
  <si>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</si>
  <si>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</si>
  <si>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</si>
  <si>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</si>
  <si>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</si>
  <si>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</si>
  <si>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</si>
  <si>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</si>
  <si>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</si>
  <si>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</si>
  <si>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</si>
  <si>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</si>
  <si>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</si>
  <si>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</si>
  <si>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</si>
  <si>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</si>
  <si>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</si>
  <si>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</si>
  <si>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</si>
  <si>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</si>
  <si>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</si>
  <si>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</si>
  <si>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</si>
  <si>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</si>
  <si>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</si>
  <si>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</si>
  <si>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</si>
  <si>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</si>
  <si>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</si>
  <si>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</si>
  <si>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</si>
  <si>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</si>
  <si>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</si>
  <si>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</si>
  <si>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</si>
  <si>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</si>
  <si>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</si>
  <si>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</si>
  <si>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</si>
  <si>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</si>
  <si>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</si>
  <si>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</si>
  <si>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</si>
  <si>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</si>
  <si>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</si>
  <si>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</si>
  <si>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</si>
  <si>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</si>
  <si>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</si>
  <si>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</si>
  <si>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</si>
  <si>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</si>
  <si>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</si>
  <si>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</si>
  <si>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</si>
  <si>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</si>
  <si>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</si>
  <si>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</si>
  <si>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</si>
  <si>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</si>
  <si>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</si>
  <si>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</si>
  <si>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</si>
  <si>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</si>
  <si>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</si>
  <si>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</si>
  <si>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</si>
  <si>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</si>
  <si>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</si>
  <si>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</si>
  <si>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</si>
  <si>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</si>
  <si>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</si>
  <si>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</si>
  <si>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</si>
  <si>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</si>
  <si>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</si>
  <si>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</si>
  <si>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</si>
  <si>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</si>
  <si>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</si>
  <si>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</si>
  <si>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</si>
  <si>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</si>
  <si>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</si>
  <si>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</si>
  <si>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</si>
  <si>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</si>
  <si>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</si>
  <si>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</si>
  <si>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</si>
  <si>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</si>
  <si>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</si>
  <si>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</si>
  <si>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</si>
  <si>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</si>
  <si>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</si>
  <si>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</si>
  <si>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</si>
  <si>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</si>
  <si>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</si>
  <si>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</si>
  <si>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</si>
  <si>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</si>
  <si>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</si>
  <si>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</si>
  <si>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</si>
  <si>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</si>
  <si>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</si>
  <si>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</si>
  <si>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</si>
  <si>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</si>
  <si>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</si>
  <si>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</si>
  <si>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</si>
  <si>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</si>
  <si>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</si>
  <si>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</si>
  <si>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</si>
  <si>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</si>
  <si>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</si>
  <si>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</si>
  <si>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</si>
  <si>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</si>
  <si>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</si>
  <si>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</si>
  <si>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</si>
  <si>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</si>
  <si>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</si>
  <si>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</si>
  <si>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</si>
  <si>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</si>
  <si>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</si>
  <si>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</si>
  <si>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</si>
  <si>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</si>
  <si>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</si>
  <si>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</si>
  <si>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</si>
  <si>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</si>
  <si>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</si>
  <si>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</si>
  <si>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</si>
  <si>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</si>
  <si>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</si>
  <si>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</si>
  <si>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</si>
  <si>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</si>
  <si>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</si>
  <si>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</si>
  <si>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</si>
  <si>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</si>
  <si>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</si>
  <si>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</si>
  <si>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</si>
  <si>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</si>
  <si>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</si>
  <si>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</si>
  <si>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</si>
  <si>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</si>
  <si>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</si>
  <si>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</si>
  <si>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</si>
  <si>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</si>
  <si>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</si>
  <si>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</si>
  <si>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</si>
  <si>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</si>
  <si>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</si>
  <si>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</si>
  <si>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</si>
  <si>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</si>
  <si>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</si>
  <si>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</si>
  <si>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</si>
  <si>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</si>
  <si>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</si>
  <si>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</si>
  <si>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</si>
  <si>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</si>
  <si>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</si>
  <si>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</si>
  <si>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</si>
  <si>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</si>
  <si>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</si>
  <si>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</si>
  <si>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</si>
  <si>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</si>
  <si>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</si>
  <si>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</si>
  <si>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</si>
  <si>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</si>
  <si>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</si>
  <si>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</si>
  <si>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</si>
  <si>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</si>
  <si>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</si>
  <si>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</si>
  <si>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</si>
  <si>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</si>
  <si>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</si>
  <si>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</si>
  <si>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</si>
  <si>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</si>
  <si>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</si>
  <si>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</si>
  <si>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</si>
  <si>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</si>
  <si>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</si>
  <si>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</si>
  <si>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</si>
  <si>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</si>
  <si>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</si>
  <si>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</si>
  <si>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</si>
  <si>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</si>
  <si>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</si>
  <si>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</si>
  <si>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</si>
  <si>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</si>
  <si>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</si>
  <si>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</si>
  <si>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</si>
  <si>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</si>
  <si>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</si>
  <si>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</si>
  <si>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</si>
  <si>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</si>
  <si>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</si>
  <si>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</si>
  <si>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</si>
  <si>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</si>
  <si>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</si>
  <si>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</si>
  <si>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</si>
  <si>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</si>
  <si>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</si>
  <si>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</si>
  <si>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</si>
  <si>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</si>
  <si>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</si>
  <si>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</si>
  <si>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</si>
  <si>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</si>
  <si>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</si>
  <si>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</si>
  <si>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</si>
  <si>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</si>
  <si>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</si>
  <si>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</si>
  <si>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</si>
  <si>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</si>
  <si>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</si>
  <si>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</si>
  <si>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</si>
  <si>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</si>
  <si>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</si>
  <si>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</si>
  <si>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</si>
  <si>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</si>
  <si>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</si>
  <si>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</si>
  <si>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</si>
  <si>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</si>
  <si>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</si>
  <si>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</si>
  <si>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</si>
  <si>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</si>
  <si>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</si>
  <si>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</si>
  <si>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</si>
  <si>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</si>
  <si>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</si>
  <si>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</si>
  <si>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</si>
  <si>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</si>
  <si>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</si>
  <si>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</si>
  <si>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</si>
  <si>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</si>
  <si>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</si>
  <si>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</si>
  <si>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</si>
  <si>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</si>
  <si>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</si>
  <si>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</si>
  <si>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</si>
  <si>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</si>
  <si>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</si>
  <si>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</si>
  <si>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</si>
  <si>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</si>
  <si>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</si>
  <si>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</si>
  <si>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</si>
  <si>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</si>
  <si>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</si>
  <si>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</si>
  <si>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</si>
  <si>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</si>
  <si>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</si>
  <si>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</si>
  <si>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</si>
  <si>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</si>
  <si>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</si>
  <si>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</si>
  <si>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</si>
  <si>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</si>
  <si>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</si>
  <si>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</si>
  <si>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</si>
  <si>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</si>
  <si>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</si>
  <si>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</si>
  <si>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</si>
  <si>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</si>
  <si>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</si>
  <si>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</si>
  <si>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</si>
  <si>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</si>
  <si>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</si>
  <si>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</si>
  <si>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</si>
  <si>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</si>
  <si>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</si>
  <si>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</si>
  <si>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</si>
  <si>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</si>
  <si>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</si>
  <si>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</si>
  <si>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</si>
  <si>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</si>
  <si>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</si>
  <si>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</si>
  <si>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</si>
  <si>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</si>
  <si>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</si>
  <si>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</si>
  <si>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</si>
  <si>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</si>
  <si>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</si>
  <si>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</si>
  <si>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</si>
  <si>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</si>
  <si>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</si>
  <si>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</si>
  <si>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</si>
  <si>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</si>
  <si>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</si>
  <si>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</si>
  <si>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</si>
  <si>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</si>
  <si>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</si>
  <si>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</si>
  <si>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</si>
  <si>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</si>
  <si>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</si>
  <si>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</si>
  <si>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</si>
  <si>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</si>
  <si>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</si>
  <si>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</si>
  <si>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</si>
  <si>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</si>
  <si>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</si>
  <si>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</si>
  <si>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</si>
  <si>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</si>
  <si>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</si>
  <si>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</si>
  <si>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</si>
  <si>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</si>
  <si>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</si>
  <si>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</si>
  <si>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</si>
  <si>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</si>
  <si>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</si>
  <si>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</si>
  <si>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</si>
  <si>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</si>
  <si>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</si>
  <si>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</si>
  <si>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</si>
  <si>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</si>
  <si>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</si>
  <si>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</si>
  <si>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</si>
  <si>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</si>
  <si>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</si>
  <si>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</si>
  <si>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</si>
  <si>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</si>
  <si>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</si>
  <si>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</si>
  <si>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</si>
  <si>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</si>
  <si>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</si>
  <si>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</si>
  <si>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</si>
  <si>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</si>
  <si>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</si>
  <si>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</si>
  <si>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</si>
  <si>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</si>
  <si>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</si>
  <si>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</si>
  <si>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</si>
  <si>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</si>
  <si>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</si>
  <si>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</si>
  <si>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</si>
  <si>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</si>
  <si>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</si>
  <si>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</si>
  <si>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</si>
  <si>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</si>
  <si>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</si>
  <si>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</si>
  <si>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</si>
  <si>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</si>
  <si>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</si>
  <si>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</si>
  <si>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</si>
  <si>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</si>
  <si>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</si>
  <si>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</si>
  <si>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</si>
  <si>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</si>
  <si>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</si>
  <si>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</si>
  <si>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</si>
  <si>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</si>
  <si>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</si>
  <si>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</si>
  <si>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</si>
  <si>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</si>
  <si>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</si>
  <si>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</si>
  <si>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</si>
  <si>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</si>
  <si>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</si>
  <si>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</si>
  <si>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</si>
  <si>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</si>
  <si>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</si>
  <si>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</si>
  <si>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</si>
  <si>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</si>
  <si>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</si>
  <si>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</si>
  <si>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</si>
  <si>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</si>
  <si>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</si>
  <si>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</si>
  <si>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</si>
  <si>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</si>
  <si>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</si>
  <si>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</si>
  <si>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</si>
  <si>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</si>
  <si>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</si>
  <si>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</si>
  <si>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</si>
  <si>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</si>
  <si>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</si>
  <si>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</si>
  <si>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</si>
  <si>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</si>
  <si>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</si>
  <si>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</si>
  <si>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</si>
  <si>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</si>
  <si>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</si>
  <si>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</si>
  <si>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</si>
  <si>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</si>
  <si>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</si>
  <si>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</si>
  <si>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</si>
  <si>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</si>
  <si>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</si>
  <si>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</si>
  <si>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</si>
  <si>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</si>
  <si>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</si>
  <si>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</si>
  <si>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</si>
  <si>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</si>
  <si>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</si>
  <si>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</si>
  <si>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</si>
  <si>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</si>
  <si>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</si>
  <si>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</si>
  <si>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</si>
  <si>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</si>
  <si>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</si>
  <si>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</si>
  <si>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</si>
  <si>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</si>
  <si>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</si>
  <si>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</si>
  <si>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</si>
  <si>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</si>
  <si>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</si>
  <si>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</si>
  <si>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</si>
  <si>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</si>
  <si>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</si>
  <si>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</si>
  <si>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</si>
  <si>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</si>
  <si>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</si>
  <si>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</si>
  <si>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</si>
  <si>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</si>
  <si>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</si>
  <si>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</si>
  <si>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</si>
  <si>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</si>
  <si>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</si>
  <si>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</si>
  <si>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</si>
  <si>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</si>
  <si>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</si>
  <si>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</si>
  <si>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</si>
  <si>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</si>
  <si>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</si>
  <si>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</si>
  <si>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</si>
  <si>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</si>
  <si>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</si>
  <si>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</si>
  <si>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</si>
  <si>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</si>
  <si>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</si>
  <si>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</si>
  <si>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</si>
  <si>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</si>
  <si>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</si>
  <si>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</si>
  <si>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</si>
  <si>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</si>
  <si>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</si>
  <si>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</si>
  <si>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</si>
  <si>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</si>
  <si>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</si>
  <si>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</si>
  <si>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</si>
  <si>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</si>
  <si>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</si>
  <si>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</si>
  <si>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</si>
  <si>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</si>
  <si>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</si>
  <si>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</si>
  <si>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</si>
  <si>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</si>
  <si>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</si>
  <si>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</si>
  <si>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</si>
  <si>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</si>
  <si>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</si>
  <si>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</si>
  <si>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</si>
  <si>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</si>
  <si>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</si>
  <si>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</si>
  <si>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</si>
  <si>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</si>
  <si>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</si>
  <si>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</si>
  <si>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</si>
  <si>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</si>
  <si>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</si>
  <si>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</si>
  <si>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</si>
  <si>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</si>
  <si>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</si>
  <si>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</si>
  <si>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</si>
  <si>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</si>
  <si>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</si>
  <si>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</si>
  <si>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</si>
  <si>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</si>
  <si>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</si>
  <si>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</si>
  <si>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</si>
  <si>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</si>
  <si>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</si>
  <si>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</si>
  <si>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</si>
  <si>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</si>
  <si>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</si>
  <si>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</si>
  <si>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</si>
  <si>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</si>
  <si>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</si>
  <si>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</si>
  <si>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</si>
  <si>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</si>
  <si>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</si>
  <si>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</si>
  <si>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</si>
  <si>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</si>
  <si>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</si>
  <si>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</si>
  <si>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</si>
  <si>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</si>
  <si>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</si>
  <si>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</si>
  <si>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</si>
  <si>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</si>
  <si>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</si>
  <si>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</si>
  <si>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</si>
  <si>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</si>
  <si>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</si>
  <si>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</si>
  <si>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</si>
  <si>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</si>
  <si>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</si>
  <si>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</si>
  <si>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</si>
  <si>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</si>
  <si>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</si>
  <si>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</si>
  <si>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</si>
  <si>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</si>
  <si>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</si>
  <si>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</si>
  <si>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</si>
  <si>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</si>
  <si>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</si>
  <si>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</si>
  <si>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</si>
  <si>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</si>
  <si>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</si>
  <si>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</si>
  <si>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</si>
  <si>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</si>
  <si>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</si>
  <si>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</si>
  <si>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</si>
  <si>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</si>
  <si>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</si>
  <si>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</si>
  <si>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</si>
  <si>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</si>
  <si>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</si>
  <si>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</si>
  <si>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</si>
  <si>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</si>
  <si>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</si>
  <si>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</si>
  <si>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</si>
  <si>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</si>
  <si>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</si>
  <si>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</si>
  <si>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</si>
  <si>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</si>
  <si>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</si>
  <si>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</si>
  <si>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</si>
  <si>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</si>
  <si>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</si>
  <si>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</si>
  <si>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</si>
  <si>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</si>
  <si>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</si>
  <si>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</si>
  <si>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</si>
  <si>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</si>
  <si>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</si>
  <si>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</si>
  <si>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</si>
  <si>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</si>
  <si>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</si>
  <si>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</si>
  <si>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</si>
  <si>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</si>
  <si>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</si>
  <si>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</si>
  <si>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</si>
  <si>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</si>
  <si>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</si>
  <si>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</si>
  <si>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</si>
  <si>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</si>
  <si>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</si>
  <si>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</si>
  <si>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</si>
  <si>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</si>
  <si>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</si>
  <si>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</si>
  <si>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</si>
  <si>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</si>
  <si>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</si>
  <si>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</si>
  <si>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</si>
  <si>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</si>
  <si>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</si>
  <si>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</si>
  <si>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</si>
  <si>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</si>
  <si>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</si>
  <si>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</si>
  <si>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</si>
  <si>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</si>
  <si>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</si>
  <si>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</si>
  <si>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</si>
  <si>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</si>
  <si>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</si>
  <si>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</si>
  <si>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</si>
  <si>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</si>
  <si>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</si>
  <si>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</si>
  <si>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</si>
  <si>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</si>
  <si>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</si>
  <si>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</si>
  <si>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</si>
  <si>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</si>
  <si>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</si>
  <si>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</si>
  <si>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</si>
  <si>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</si>
  <si>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</si>
  <si>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</si>
  <si>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</si>
  <si>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</si>
  <si>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</si>
  <si>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</si>
  <si>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</si>
  <si>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</si>
  <si>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</si>
  <si>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</si>
  <si>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</si>
  <si>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</si>
  <si>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</si>
  <si>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</si>
  <si>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</si>
  <si>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</si>
  <si>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</si>
  <si>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</si>
  <si>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</si>
  <si>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</si>
  <si>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</si>
  <si>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</si>
  <si>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</si>
  <si>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</si>
  <si>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</si>
  <si>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</si>
  <si>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</si>
  <si>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</si>
  <si>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</si>
  <si>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</si>
  <si>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</si>
  <si>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</si>
  <si>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</si>
  <si>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</si>
  <si>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</si>
  <si>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</si>
  <si>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</si>
  <si>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</si>
  <si>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</si>
  <si>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</si>
  <si>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</si>
  <si>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</si>
  <si>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</si>
  <si>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</si>
  <si>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</si>
  <si>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</si>
  <si>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</si>
  <si>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</si>
  <si>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</si>
  <si>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</si>
  <si>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</si>
  <si>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</si>
  <si>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</si>
  <si>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</si>
  <si>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</si>
  <si>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</si>
  <si>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</si>
  <si>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</si>
  <si>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</si>
  <si>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</si>
  <si>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</si>
  <si>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</si>
  <si>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</si>
  <si>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</si>
  <si>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</si>
  <si>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</si>
  <si>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</si>
  <si>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</si>
  <si>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</si>
  <si>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</si>
  <si>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</si>
  <si>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</si>
  <si>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</si>
  <si>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</si>
  <si>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</si>
  <si>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</si>
  <si>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</si>
  <si>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</si>
  <si>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</si>
  <si>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</si>
  <si>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</si>
  <si>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</si>
  <si>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</si>
  <si>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</si>
  <si>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</si>
  <si>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</si>
  <si>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</si>
  <si>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</si>
  <si>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</si>
  <si>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</si>
  <si>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</si>
  <si>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</si>
  <si>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</si>
  <si>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</si>
  <si>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</si>
  <si>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</si>
  <si>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</si>
  <si>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</si>
  <si>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</si>
  <si>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</si>
  <si>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</si>
  <si>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</si>
  <si>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</si>
  <si>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</si>
  <si>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</si>
  <si>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</si>
  <si>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</si>
  <si>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</si>
  <si>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</si>
  <si>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</si>
  <si>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</si>
  <si>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</si>
  <si>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</si>
  <si>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</si>
  <si>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</si>
  <si>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</si>
  <si>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</si>
  <si>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</si>
  <si>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</si>
  <si>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</si>
  <si>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</si>
  <si>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</si>
  <si>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</si>
  <si>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</si>
  <si>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</si>
  <si>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</si>
  <si>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</si>
  <si>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</si>
  <si>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</si>
  <si>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</si>
  <si>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</si>
  <si>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</si>
  <si>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</si>
  <si>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</si>
  <si>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</si>
  <si>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</si>
  <si>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</si>
  <si>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</si>
  <si>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</si>
  <si>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</si>
  <si>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</si>
  <si>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</si>
  <si>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</si>
  <si>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</si>
  <si>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</si>
  <si>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</si>
  <si>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</si>
  <si>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</si>
  <si>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</si>
  <si>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</si>
  <si>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</si>
  <si>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</si>
  <si>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</si>
  <si>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</si>
  <si>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</si>
  <si>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</si>
  <si>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</si>
  <si>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</si>
  <si>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</si>
  <si>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</si>
  <si>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</si>
  <si>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</si>
  <si>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</si>
  <si>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</si>
  <si>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</si>
  <si>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</si>
  <si>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</si>
  <si>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</si>
  <si>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</si>
  <si>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</si>
  <si>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</si>
  <si>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</si>
  <si>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</si>
  <si>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</si>
  <si>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</si>
  <si>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</si>
  <si>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</si>
  <si>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</si>
  <si>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</si>
  <si>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</si>
  <si>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</si>
  <si>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</si>
  <si>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</si>
  <si>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</si>
  <si>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</si>
  <si>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</si>
  <si>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</si>
  <si>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</si>
  <si>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</si>
  <si>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</si>
  <si>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</si>
  <si>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</si>
  <si>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</si>
  <si>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</si>
  <si>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</si>
  <si>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</si>
  <si>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</si>
  <si>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</si>
  <si>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</si>
  <si>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</si>
  <si>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</si>
  <si>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</si>
  <si>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</si>
  <si>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</si>
  <si>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</si>
  <si>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</si>
  <si>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</si>
  <si>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</si>
  <si>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</si>
  <si>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</si>
  <si>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</si>
  <si>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</si>
  <si>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</si>
  <si>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</si>
  <si>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</si>
  <si>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</si>
  <si>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</si>
  <si>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</si>
  <si>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</si>
  <si>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</si>
  <si>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</si>
  <si>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</si>
  <si>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</si>
  <si>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</si>
  <si>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</si>
  <si>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</si>
  <si>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</si>
  <si>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</si>
  <si>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</si>
  <si>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</si>
  <si>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</si>
  <si>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</si>
  <si>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</si>
  <si>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</si>
  <si>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</si>
  <si>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</si>
  <si>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</si>
  <si>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</si>
  <si>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</si>
  <si>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</si>
  <si>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</si>
  <si>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</si>
  <si>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</si>
  <si>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</si>
  <si>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</si>
  <si>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</si>
  <si>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</si>
  <si>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</si>
  <si>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</si>
  <si>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</si>
  <si>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</si>
  <si>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</si>
  <si>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</si>
  <si>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</si>
  <si>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</si>
  <si>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</si>
  <si>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</si>
  <si>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</si>
  <si>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</si>
  <si>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</si>
  <si>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</si>
  <si>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</si>
  <si>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</si>
  <si>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</si>
  <si>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</si>
  <si>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</si>
  <si>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</si>
  <si>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</si>
  <si>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</si>
  <si>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</si>
  <si>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</si>
  <si>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</si>
  <si>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</si>
  <si>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</si>
  <si>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</si>
  <si>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</si>
  <si>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</si>
  <si>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</si>
  <si>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</si>
  <si>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</si>
  <si>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</si>
  <si>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</si>
  <si>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</si>
  <si>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</si>
  <si>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</si>
  <si>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</si>
  <si>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</si>
  <si>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</si>
  <si>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</si>
  <si>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</si>
  <si>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</si>
  <si>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</si>
  <si>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</si>
  <si>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</si>
  <si>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</si>
  <si>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</si>
  <si>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</si>
  <si>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</si>
  <si>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</si>
  <si>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</si>
  <si>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</si>
  <si>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</si>
  <si>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</si>
  <si>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</si>
  <si>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</si>
  <si>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</si>
  <si>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</si>
  <si>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</si>
  <si>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</si>
  <si>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</si>
  <si>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</si>
  <si>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</si>
  <si>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</si>
  <si>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</si>
  <si>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</si>
  <si>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</si>
  <si>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</si>
  <si>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</si>
  <si>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</si>
  <si>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</si>
  <si>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</si>
  <si>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</si>
  <si>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</si>
  <si>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</si>
  <si>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</si>
  <si>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</si>
  <si>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</si>
  <si>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</si>
  <si>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</si>
  <si>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</si>
  <si>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</si>
  <si>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</si>
  <si>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</si>
  <si>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</si>
  <si>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</si>
  <si>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</si>
  <si>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</si>
  <si>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</si>
  <si>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</si>
  <si>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</si>
  <si>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</si>
  <si>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</si>
  <si>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</si>
  <si>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</si>
  <si>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</si>
  <si>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</si>
  <si>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</si>
  <si>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</si>
  <si>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</si>
  <si>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</si>
  <si>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</si>
  <si>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</si>
  <si>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</si>
  <si>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</si>
  <si>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</si>
  <si>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</si>
  <si>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</si>
  <si>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</si>
  <si>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</si>
  <si>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</si>
  <si>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</si>
  <si>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</si>
  <si>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</si>
  <si>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</si>
  <si>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</si>
  <si>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</si>
  <si>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</si>
  <si>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</si>
  <si>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</si>
  <si>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</si>
  <si>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</si>
  <si>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</si>
  <si>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</si>
  <si>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</si>
  <si>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</si>
  <si>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</si>
  <si>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</si>
  <si>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</si>
  <si>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</si>
  <si>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</si>
  <si>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</si>
  <si>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</si>
  <si>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</si>
  <si>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</si>
  <si>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</si>
  <si>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</si>
  <si>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</si>
  <si>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</si>
  <si>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</si>
  <si>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</si>
  <si>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</si>
  <si>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</si>
  <si>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</si>
  <si>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</si>
  <si>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</si>
  <si>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</si>
  <si>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</si>
  <si>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</si>
  <si>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</si>
  <si>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</si>
  <si>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</si>
  <si>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</si>
  <si>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</si>
  <si>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</si>
  <si>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</si>
  <si>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</si>
  <si>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</si>
  <si>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</si>
  <si>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</si>
  <si>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</si>
  <si>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</si>
  <si>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</si>
  <si>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</si>
  <si>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</si>
  <si>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</si>
  <si>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</si>
  <si>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</si>
  <si>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</si>
  <si>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</si>
  <si>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</si>
  <si>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</si>
  <si>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</si>
  <si>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</si>
  <si>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</si>
  <si>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</si>
  <si>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</si>
  <si>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</si>
  <si>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</si>
  <si>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</si>
  <si>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</si>
  <si>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</si>
  <si>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</si>
  <si>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</si>
  <si>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</si>
  <si>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</si>
  <si>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</si>
  <si>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</si>
  <si>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</si>
  <si>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</si>
  <si>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</si>
  <si>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</si>
  <si>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</si>
  <si>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</si>
  <si>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</si>
  <si>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</si>
  <si>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</si>
  <si>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</si>
  <si>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</si>
  <si>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</si>
  <si>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</si>
  <si>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</si>
  <si>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</si>
  <si>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</si>
  <si>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</si>
  <si>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</si>
  <si>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</si>
  <si>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</si>
  <si>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</si>
  <si>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</si>
  <si>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</si>
  <si>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</si>
  <si>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</si>
  <si>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</si>
  <si>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</si>
  <si>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</si>
  <si>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</si>
  <si>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</si>
  <si>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</si>
  <si>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</si>
  <si>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</si>
  <si>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</si>
  <si>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</si>
  <si>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</si>
  <si>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</si>
  <si>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</si>
  <si>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</si>
  <si>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</si>
  <si>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</si>
  <si>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</si>
  <si>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</si>
  <si>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</si>
  <si>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</si>
  <si>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</si>
  <si>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</si>
  <si>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</si>
  <si>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</si>
  <si>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</si>
  <si>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</si>
  <si>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</si>
  <si>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</si>
  <si>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</si>
  <si>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</si>
  <si>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</si>
  <si>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</si>
  <si>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</si>
  <si>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</si>
  <si>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</si>
  <si>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</si>
  <si>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</si>
  <si>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</si>
  <si>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</si>
  <si>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</si>
  <si>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</si>
  <si>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</si>
  <si>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</si>
  <si>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</si>
  <si>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</si>
  <si>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</si>
  <si>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</si>
  <si>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</si>
  <si>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</si>
  <si>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</si>
  <si>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</si>
  <si>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</si>
  <si>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</si>
  <si>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</si>
  <si>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</si>
  <si>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</si>
  <si>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</si>
  <si>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</si>
  <si>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</si>
  <si>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</si>
  <si>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</si>
  <si>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</si>
  <si>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</si>
  <si>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</si>
  <si>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</si>
  <si>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</si>
  <si>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</si>
  <si>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</si>
  <si>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</si>
  <si>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</si>
  <si>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</si>
  <si>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</si>
  <si>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</si>
  <si>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</si>
  <si>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</si>
  <si>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</si>
  <si>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</si>
  <si>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</si>
  <si>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</si>
  <si>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</si>
  <si>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</si>
  <si>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</si>
  <si>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</si>
  <si>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</si>
  <si>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</si>
  <si>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</si>
  <si>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</si>
  <si>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</si>
  <si>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</si>
  <si>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</si>
  <si>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</si>
  <si>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</si>
  <si>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</si>
  <si>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</si>
  <si>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</si>
  <si>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</si>
  <si>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</si>
  <si>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</si>
  <si>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</si>
  <si>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</si>
  <si>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</si>
  <si>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</si>
  <si>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</si>
  <si>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</si>
  <si>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</si>
  <si>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</si>
  <si>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</si>
  <si>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</si>
  <si>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</si>
  <si>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</si>
  <si>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</si>
  <si>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</si>
  <si>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</si>
  <si>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</si>
  <si>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</si>
  <si>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</si>
  <si>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</si>
  <si>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</si>
  <si>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</si>
  <si>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</si>
  <si>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</si>
  <si>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</si>
  <si>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</si>
  <si>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</si>
  <si>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</si>
  <si>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</si>
  <si>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</si>
  <si>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</si>
  <si>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</si>
  <si>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</si>
  <si>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</si>
  <si>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</si>
  <si>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</si>
  <si>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</si>
  <si>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</si>
  <si>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</si>
  <si>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</si>
  <si>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</si>
  <si>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</si>
  <si>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</si>
  <si>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</si>
  <si>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</si>
  <si>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</si>
  <si>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</si>
  <si>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</si>
  <si>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</si>
  <si>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</si>
  <si>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</si>
  <si>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</si>
  <si>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</si>
  <si>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</si>
  <si>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</si>
  <si>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</si>
  <si>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</si>
  <si>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</si>
  <si>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</si>
  <si>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</si>
  <si>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</si>
  <si>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</si>
  <si>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</si>
  <si>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</si>
  <si>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</si>
  <si>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</si>
  <si>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</si>
  <si>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</si>
  <si>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</si>
  <si>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</si>
  <si>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</si>
  <si>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</si>
  <si>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</si>
  <si>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</si>
  <si>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</si>
  <si>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</si>
  <si>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</si>
  <si>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</si>
  <si>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</si>
  <si>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</si>
  <si>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</si>
  <si>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</si>
  <si>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</si>
  <si>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</si>
  <si>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</si>
  <si>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</si>
  <si>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</si>
  <si>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</si>
  <si>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</si>
  <si>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</si>
  <si>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</si>
  <si>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</si>
  <si>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</si>
  <si>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</si>
  <si>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</si>
  <si>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</si>
  <si>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</si>
  <si>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</si>
  <si>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</si>
  <si>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</si>
  <si>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</si>
  <si>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</si>
  <si>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</si>
  <si>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</si>
  <si>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</si>
  <si>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</si>
  <si>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</si>
  <si>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</si>
  <si>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</si>
  <si>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</si>
  <si>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</si>
  <si>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</si>
  <si>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</si>
  <si>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</si>
  <si>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</si>
  <si>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</si>
  <si>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</si>
  <si>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</si>
  <si>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</si>
  <si>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</si>
  <si>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</si>
  <si>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</si>
  <si>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</si>
  <si>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</si>
  <si>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</si>
  <si>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</si>
  <si>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</si>
  <si>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</si>
  <si>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</si>
  <si>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</si>
  <si>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</si>
  <si>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</si>
  <si>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</si>
  <si>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</si>
  <si>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</si>
  <si>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</si>
  <si>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</si>
  <si>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</si>
  <si>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</si>
  <si>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</si>
  <si>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</si>
  <si>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</si>
  <si>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</si>
  <si>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</si>
  <si>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</si>
  <si>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</si>
  <si>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</si>
  <si>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</si>
  <si>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</si>
  <si>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</si>
  <si>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</si>
  <si>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</si>
  <si>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</si>
  <si>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</si>
  <si>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</si>
  <si>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</si>
  <si>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</si>
  <si>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</si>
  <si>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</si>
  <si>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</si>
  <si>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</si>
  <si>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</si>
  <si>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</si>
  <si>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</si>
  <si>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</si>
  <si>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</si>
  <si>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</si>
  <si>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</si>
  <si>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</si>
  <si>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</si>
  <si>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</si>
  <si>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</si>
  <si>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</si>
  <si>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</si>
  <si>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</si>
  <si>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</si>
  <si>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</si>
  <si>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</si>
  <si>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</si>
  <si>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</si>
  <si>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</si>
  <si>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</si>
  <si>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</si>
  <si>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</si>
  <si>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</si>
  <si>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</si>
  <si>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</si>
  <si>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</si>
  <si>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</si>
  <si>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</si>
  <si>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</si>
  <si>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</si>
  <si>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</si>
  <si>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</si>
  <si>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</si>
  <si>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</si>
  <si>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</si>
  <si>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</si>
  <si>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</si>
  <si>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</si>
  <si>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</si>
  <si>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</si>
  <si>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</si>
  <si>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</si>
  <si>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</si>
  <si>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</si>
  <si>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</si>
  <si>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</si>
  <si>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</si>
  <si>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</si>
  <si>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</si>
  <si>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</si>
  <si>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</si>
  <si>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</si>
  <si>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</si>
  <si>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</si>
  <si>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</si>
  <si>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</si>
  <si>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</si>
  <si>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</si>
  <si>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</si>
  <si>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</si>
  <si>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</si>
  <si>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</si>
  <si>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</si>
  <si>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</si>
  <si>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</si>
  <si>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</si>
  <si>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</si>
  <si>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</si>
  <si>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</si>
  <si>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</si>
  <si>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</si>
  <si>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</si>
  <si>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</si>
  <si>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</si>
  <si>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</si>
  <si>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</si>
  <si>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</si>
  <si>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</si>
  <si>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</si>
  <si>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</si>
  <si>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</si>
  <si>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</si>
  <si>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</si>
  <si>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</si>
  <si>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</si>
  <si>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</si>
  <si>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</si>
  <si>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</si>
  <si>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</si>
  <si>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</si>
  <si>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</si>
  <si>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</si>
  <si>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</si>
  <si>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</si>
  <si>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</si>
  <si>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</si>
  <si>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</si>
  <si>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</si>
  <si>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</si>
  <si>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</si>
  <si>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</si>
  <si>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</si>
  <si>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</si>
  <si>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</si>
  <si>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</si>
  <si>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</si>
  <si>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</si>
  <si>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</si>
  <si>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</si>
  <si>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</si>
  <si>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</si>
  <si>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</si>
  <si>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</si>
  <si>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</si>
  <si>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</si>
  <si>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</si>
  <si>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</si>
  <si>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</si>
  <si>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</si>
  <si>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</si>
  <si>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</si>
  <si>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</si>
  <si>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</si>
  <si>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</si>
  <si>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</si>
  <si>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</si>
  <si>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</si>
  <si>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</si>
  <si>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</si>
  <si>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</si>
  <si>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</si>
  <si>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</si>
  <si>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</si>
  <si>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</si>
  <si>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</si>
  <si>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</si>
  <si>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</si>
  <si>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</si>
  <si>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</si>
  <si>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</si>
  <si>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</si>
  <si>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</si>
  <si>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</si>
  <si>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</si>
  <si>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</si>
  <si>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</si>
  <si>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</si>
  <si>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</si>
  <si>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</si>
  <si>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</si>
  <si>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</si>
  <si>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</si>
  <si>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</si>
  <si>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</si>
  <si>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</si>
  <si>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</si>
  <si>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</si>
  <si>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</si>
  <si>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</si>
  <si>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</si>
  <si>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</si>
  <si>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</si>
  <si>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</si>
  <si>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</si>
  <si>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</si>
  <si>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</si>
  <si>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</si>
  <si>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</si>
  <si>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</si>
  <si>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</si>
  <si>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</si>
  <si>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</si>
  <si>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</si>
  <si>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</si>
  <si>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</si>
  <si>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</si>
  <si>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</si>
  <si>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</si>
  <si>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</si>
  <si>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</si>
  <si>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</si>
  <si>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</si>
  <si>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</si>
  <si>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</si>
  <si>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</si>
  <si>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</si>
  <si>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</si>
  <si>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</si>
  <si>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</si>
  <si>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</si>
  <si>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</si>
  <si>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</si>
  <si>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</si>
  <si>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</si>
  <si>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</si>
  <si>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</si>
  <si>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</si>
  <si>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</si>
  <si>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</si>
  <si>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</si>
  <si>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</si>
  <si>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</si>
  <si>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</si>
  <si>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</si>
  <si>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</si>
  <si>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</si>
  <si>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</si>
  <si>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</si>
  <si>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</si>
  <si>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</si>
  <si>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</si>
  <si>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</si>
  <si>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</si>
  <si>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</si>
  <si>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</si>
  <si>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</si>
  <si>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</si>
  <si>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</si>
  <si>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</si>
  <si>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</si>
  <si>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</si>
  <si>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</si>
  <si>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</si>
  <si>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</si>
  <si>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</si>
  <si>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</si>
  <si>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</si>
  <si>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</si>
  <si>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</si>
  <si>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</si>
  <si>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</si>
  <si>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</si>
  <si>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</si>
  <si>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</si>
  <si>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</si>
  <si>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</si>
  <si>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</si>
  <si>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</si>
  <si>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</si>
  <si>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</si>
  <si>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</si>
  <si>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</si>
  <si>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</si>
  <si>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</si>
  <si>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</si>
  <si>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</si>
  <si>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</si>
  <si>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</si>
  <si>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</si>
  <si>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</si>
  <si>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</si>
  <si>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</si>
  <si>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</si>
  <si>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</si>
  <si>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</si>
  <si>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</si>
  <si>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</si>
  <si>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</si>
  <si>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</si>
  <si>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</si>
  <si>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</si>
  <si>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</si>
  <si>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</si>
  <si>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</si>
  <si>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</si>
  <si>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</si>
  <si>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</si>
  <si>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</si>
  <si>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</si>
  <si>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</si>
  <si>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</si>
  <si>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</si>
  <si>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</si>
  <si>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</si>
  <si>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</si>
  <si>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</si>
  <si>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</si>
  <si>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</si>
  <si>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</si>
  <si>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</si>
  <si>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</si>
  <si>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</si>
  <si>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</si>
  <si>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</si>
  <si>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</si>
  <si>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</si>
  <si>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</si>
  <si>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</si>
  <si>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</si>
  <si>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</si>
  <si>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</si>
  <si>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</si>
  <si>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</si>
  <si>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</si>
  <si>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</si>
  <si>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</si>
  <si>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</si>
  <si>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</si>
  <si>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</si>
  <si>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</si>
  <si>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</si>
  <si>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</si>
  <si>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</si>
  <si>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</si>
  <si>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</si>
  <si>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</si>
  <si>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</si>
  <si>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</si>
  <si>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</si>
  <si>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</si>
  <si>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</si>
  <si>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</si>
  <si>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</si>
  <si>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</si>
  <si>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</si>
  <si>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</si>
  <si>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</si>
  <si>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</si>
  <si>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</si>
  <si>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</si>
  <si>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</si>
  <si>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</si>
  <si>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</si>
  <si>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</si>
  <si>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</si>
  <si>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</si>
  <si>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</si>
  <si>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</si>
  <si>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</si>
  <si>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</si>
  <si>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</si>
  <si>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</si>
  <si>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</si>
  <si>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</si>
  <si>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</si>
  <si>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</si>
  <si>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</si>
  <si>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</si>
  <si>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</si>
  <si>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</si>
  <si>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</si>
  <si>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</si>
  <si>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</si>
  <si>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</si>
  <si>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</si>
  <si>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</si>
  <si>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</si>
  <si>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</si>
  <si>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</si>
  <si>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</si>
  <si>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</si>
  <si>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</si>
  <si>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</si>
  <si>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</si>
  <si>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</si>
  <si>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</si>
  <si>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</si>
  <si>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</si>
  <si>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</si>
  <si>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</si>
  <si>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</si>
  <si>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</si>
  <si>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</si>
  <si>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</si>
  <si>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</si>
  <si>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</si>
  <si>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</si>
  <si>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</si>
  <si>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</si>
  <si>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</si>
  <si>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</si>
  <si>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</si>
  <si>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</si>
  <si>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</si>
  <si>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</si>
  <si>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</si>
  <si>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</si>
  <si>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</si>
  <si>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</si>
  <si>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</si>
  <si>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</si>
  <si>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</si>
  <si>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</si>
  <si>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</si>
  <si>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</si>
  <si>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</si>
  <si>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</si>
  <si>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</si>
  <si>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</si>
  <si>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</si>
  <si>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</si>
  <si>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</si>
  <si>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</si>
  <si>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</si>
  <si>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</si>
  <si>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</si>
  <si>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</si>
  <si>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</si>
  <si>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</si>
  <si>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</si>
  <si>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</si>
  <si>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</si>
  <si>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</si>
  <si>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</si>
  <si>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</si>
  <si>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</si>
  <si>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</si>
  <si>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</si>
  <si>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</si>
  <si>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</si>
  <si>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</si>
  <si>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</si>
  <si>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</si>
  <si>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</si>
  <si>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</si>
  <si>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</si>
  <si>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</si>
  <si>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</si>
  <si>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</si>
  <si>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</si>
  <si>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</si>
  <si>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</si>
  <si>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</si>
  <si>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</si>
  <si>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</si>
  <si>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</si>
  <si>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</si>
  <si>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</si>
  <si>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</si>
  <si>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</si>
  <si>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</si>
  <si>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</si>
  <si>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</si>
  <si>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</si>
  <si>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</si>
  <si>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</si>
  <si>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</si>
  <si>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</si>
  <si>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</si>
  <si>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</si>
  <si>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</si>
  <si>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</si>
  <si>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</si>
  <si>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</si>
  <si>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</si>
  <si>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</si>
  <si>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</si>
  <si>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</si>
  <si>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</si>
  <si>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</si>
  <si>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</si>
  <si>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</si>
  <si>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</si>
  <si>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</si>
  <si>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</si>
  <si>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</si>
  <si>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</si>
  <si>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</si>
  <si>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</si>
  <si>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</si>
  <si>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</si>
  <si>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</si>
  <si>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</si>
  <si>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</si>
  <si>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</si>
  <si>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</si>
  <si>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</si>
  <si>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</si>
  <si>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</si>
  <si>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</si>
  <si>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</si>
  <si>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</si>
  <si>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</si>
  <si>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</si>
  <si>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</si>
  <si>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</si>
  <si>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</si>
  <si>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</si>
  <si>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</si>
  <si>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</si>
  <si>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</si>
  <si>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</si>
  <si>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</si>
  <si>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</si>
  <si>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</si>
  <si>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</si>
  <si>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</si>
  <si>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</si>
  <si>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</si>
  <si>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</si>
  <si>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</si>
  <si>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</si>
  <si>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</si>
  <si>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</si>
  <si>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</si>
  <si>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</si>
  <si>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</si>
  <si>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</si>
  <si>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</si>
  <si>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</si>
  <si>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</si>
  <si>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</si>
  <si>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</si>
  <si>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</si>
  <si>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</si>
  <si>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</si>
  <si>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</si>
  <si>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</si>
  <si>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</si>
  <si>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</si>
  <si>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</si>
  <si>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</si>
  <si>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</si>
  <si>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</si>
  <si>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</si>
  <si>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</si>
  <si>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</si>
  <si>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</si>
  <si>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</si>
  <si>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</si>
  <si>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</si>
  <si>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</si>
  <si>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</si>
  <si>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</si>
  <si>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</si>
  <si>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</si>
  <si>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</si>
  <si>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</si>
  <si>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</si>
  <si>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</si>
  <si>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</si>
  <si>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</si>
  <si>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</si>
  <si>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</si>
  <si>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</si>
  <si>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</si>
  <si>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</si>
  <si>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</si>
  <si>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</si>
  <si>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</si>
  <si>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</si>
  <si>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</si>
  <si>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</si>
  <si>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</si>
  <si>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</si>
  <si>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</si>
  <si>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</si>
  <si>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</si>
  <si>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</si>
  <si>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</si>
  <si>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</si>
  <si>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</si>
  <si>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</si>
  <si>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</si>
  <si>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</si>
  <si>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</si>
  <si>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</si>
  <si>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</si>
  <si>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</si>
  <si>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</si>
  <si>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</si>
  <si>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</si>
  <si>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</si>
  <si>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</si>
  <si>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</si>
  <si>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</si>
  <si>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</si>
  <si>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</si>
  <si>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</si>
  <si>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</si>
  <si>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</si>
  <si>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</si>
  <si>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</si>
  <si>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</si>
  <si>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</si>
  <si>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</si>
  <si>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</si>
  <si>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</si>
  <si>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</si>
  <si>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</si>
  <si>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</si>
  <si>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</si>
  <si>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</si>
  <si>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</si>
  <si>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</si>
  <si>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</si>
  <si>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</si>
  <si>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</si>
  <si>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</si>
  <si>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</si>
  <si>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</si>
  <si>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</si>
  <si>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</si>
  <si>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</si>
  <si>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</si>
  <si>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</si>
  <si>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</si>
  <si>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</si>
  <si>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</si>
  <si>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</si>
  <si>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</si>
  <si>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</si>
  <si>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</si>
  <si>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</si>
  <si>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</si>
  <si>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</si>
  <si>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</si>
  <si>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</si>
  <si>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</si>
  <si>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</si>
  <si>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</si>
  <si>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</si>
  <si>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</si>
  <si>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</si>
  <si>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</si>
  <si>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</si>
  <si>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</si>
  <si>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</si>
  <si>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</si>
  <si>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</si>
  <si>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</si>
  <si>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</si>
  <si>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</si>
  <si>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</si>
  <si>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</si>
  <si>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</si>
  <si>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</si>
  <si>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</si>
  <si>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</si>
  <si>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</si>
  <si>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</si>
  <si>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</si>
  <si>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</si>
  <si>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</si>
  <si>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</si>
  <si>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</si>
  <si>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</si>
  <si>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</si>
  <si>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</si>
  <si>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</si>
  <si>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</si>
  <si>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</si>
  <si>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</si>
  <si>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</si>
  <si>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</si>
  <si>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</si>
  <si>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</si>
  <si>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</si>
  <si>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</si>
  <si>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</si>
  <si>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</si>
  <si>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</si>
  <si>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</si>
  <si>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</si>
  <si>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</si>
  <si>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</si>
  <si>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</si>
  <si>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</si>
  <si>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</si>
  <si>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</si>
  <si>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</si>
  <si>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</si>
  <si>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</si>
  <si>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</si>
  <si>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</si>
  <si>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</si>
  <si>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</si>
  <si>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</si>
  <si>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</si>
  <si>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</si>
  <si>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</si>
  <si>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</si>
  <si>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</si>
  <si>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</si>
  <si>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</si>
  <si>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</si>
  <si>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</si>
  <si>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</si>
  <si>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</si>
  <si>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</si>
  <si>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</si>
  <si>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</si>
  <si>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</si>
  <si>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</si>
  <si>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</si>
  <si>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</si>
  <si>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</si>
  <si>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</si>
  <si>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</si>
  <si>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</si>
  <si>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</si>
  <si>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</si>
  <si>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</si>
  <si>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</si>
  <si>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</si>
  <si>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</si>
  <si>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</si>
  <si>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</si>
  <si>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</si>
  <si>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</si>
  <si>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</si>
  <si>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</si>
  <si>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</si>
  <si>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</si>
  <si>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</si>
  <si>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</si>
  <si>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</si>
  <si>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</si>
  <si>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</si>
  <si>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</si>
  <si>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</si>
  <si>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</si>
  <si>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</si>
  <si>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</si>
  <si>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</si>
  <si>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</si>
  <si>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</si>
  <si>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</si>
  <si>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</si>
  <si>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</si>
  <si>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</si>
  <si>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</si>
  <si>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</si>
  <si>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</si>
  <si>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</si>
  <si>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</si>
  <si>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</si>
  <si>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</si>
  <si>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</si>
  <si>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</si>
  <si>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</si>
  <si>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</si>
  <si>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</si>
  <si>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</si>
  <si>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</si>
  <si>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</si>
  <si>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</si>
  <si>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</si>
  <si>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</si>
  <si>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</si>
  <si>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</si>
  <si>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</si>
  <si>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</si>
  <si>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</si>
  <si>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</si>
  <si>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</si>
  <si>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</si>
  <si>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</si>
  <si>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</si>
  <si>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</si>
  <si>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</si>
  <si>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</si>
  <si>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</si>
  <si>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</si>
  <si>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</si>
  <si>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</si>
  <si>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</si>
  <si>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</si>
  <si>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</si>
  <si>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</si>
  <si>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</si>
  <si>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</si>
  <si>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</si>
  <si>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</si>
  <si>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</si>
  <si>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</si>
  <si>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</si>
  <si>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</si>
  <si>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</si>
  <si>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</si>
  <si>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</si>
  <si>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</si>
  <si>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</si>
  <si>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</si>
  <si>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</si>
  <si>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</si>
  <si>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</si>
  <si>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</si>
  <si>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</si>
  <si>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</si>
  <si>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</si>
  <si>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</si>
  <si>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</si>
  <si>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</si>
  <si>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</si>
  <si>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</si>
  <si>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</si>
  <si>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</si>
  <si>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</si>
  <si>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</si>
  <si>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</si>
  <si>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</si>
  <si>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</si>
  <si>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</si>
  <si>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</si>
  <si>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</si>
  <si>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</si>
  <si>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</si>
  <si>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</si>
  <si>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</si>
  <si>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</si>
  <si>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</si>
  <si>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</si>
  <si>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</si>
  <si>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</si>
  <si>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</si>
  <si>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</si>
  <si>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</si>
  <si>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</si>
  <si>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</si>
  <si>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</si>
  <si>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</si>
  <si>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</si>
  <si>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</si>
  <si>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</si>
  <si>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</si>
  <si>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</si>
  <si>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</si>
  <si>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</si>
  <si>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</si>
  <si>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</si>
  <si>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</si>
  <si>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</si>
  <si>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</si>
  <si>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</si>
  <si>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</si>
  <si>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</si>
  <si>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</si>
  <si>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</si>
  <si>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</si>
  <si>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</si>
  <si>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</si>
  <si>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</si>
  <si>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</si>
  <si>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</si>
  <si>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</si>
  <si>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</si>
  <si>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</si>
  <si>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</si>
  <si>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</si>
  <si>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</si>
  <si>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</si>
  <si>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</si>
  <si>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</si>
  <si>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</si>
  <si>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</si>
  <si>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</si>
  <si>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</si>
  <si>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</si>
  <si>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</si>
  <si>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</si>
  <si>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</si>
  <si>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</si>
  <si>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</si>
  <si>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</si>
  <si>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</si>
  <si>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</si>
  <si>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</si>
  <si>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</si>
  <si>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</si>
  <si>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</si>
  <si>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</si>
  <si>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</si>
  <si>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</si>
  <si>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</si>
  <si>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</si>
  <si>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</si>
  <si>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</si>
  <si>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</si>
  <si>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</si>
  <si>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</si>
  <si>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</si>
  <si>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</si>
  <si>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</si>
  <si>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</si>
  <si>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</si>
  <si>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</si>
  <si>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</si>
  <si>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</si>
  <si>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</si>
  <si>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</si>
  <si>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</si>
  <si>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</si>
  <si>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</si>
  <si>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</si>
  <si>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</si>
  <si>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</si>
  <si>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</si>
  <si>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</si>
  <si>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</si>
  <si>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</si>
  <si>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</si>
  <si>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</si>
  <si>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</si>
  <si>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</si>
  <si>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</si>
  <si>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</si>
  <si>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</si>
  <si>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</si>
  <si>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</si>
  <si>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</si>
  <si>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</si>
  <si>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</si>
  <si>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</si>
  <si>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</si>
  <si>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</si>
  <si>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</si>
  <si>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</si>
  <si>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</si>
  <si>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</si>
  <si>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</si>
  <si>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</si>
  <si>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</si>
  <si>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</si>
  <si>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</si>
  <si>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</si>
  <si>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</si>
  <si>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</si>
  <si>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</si>
  <si>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</si>
  <si>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</si>
  <si>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</si>
  <si>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</si>
  <si>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</si>
  <si>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</si>
  <si>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</si>
  <si>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</si>
  <si>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</si>
  <si>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</si>
  <si>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</si>
  <si>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</si>
  <si>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</si>
  <si>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</si>
  <si>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</si>
  <si>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</si>
  <si>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</si>
  <si>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</si>
  <si>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</si>
  <si>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</si>
  <si>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</si>
  <si>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</si>
  <si>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</si>
  <si>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</si>
  <si>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</si>
  <si>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</si>
  <si>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</si>
  <si>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</si>
  <si>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</si>
  <si>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</si>
  <si>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</si>
  <si>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</si>
  <si>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</si>
  <si>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</si>
  <si>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</si>
  <si>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</si>
  <si>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</si>
  <si>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</si>
  <si>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</si>
  <si>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</si>
  <si>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</si>
  <si>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</si>
  <si>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</si>
  <si>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</si>
  <si>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</si>
  <si>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</si>
  <si>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</si>
  <si>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</si>
  <si>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</si>
  <si>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</si>
  <si>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</si>
  <si>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</si>
  <si>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</si>
  <si>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</si>
  <si>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</si>
  <si>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</si>
  <si>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</si>
  <si>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</si>
  <si>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</si>
  <si>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</si>
  <si>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</si>
  <si>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</si>
  <si>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</si>
  <si>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</si>
  <si>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</si>
  <si>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</si>
  <si>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</si>
  <si>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</si>
  <si>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</si>
  <si>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</si>
  <si>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</si>
  <si>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</si>
  <si>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</si>
  <si>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</si>
  <si>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</si>
  <si>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</si>
  <si>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</si>
  <si>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</si>
  <si>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</si>
  <si>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</si>
  <si>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</si>
  <si>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</si>
  <si>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</si>
  <si>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</si>
  <si>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</si>
  <si>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</si>
  <si>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</si>
  <si>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</si>
  <si>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</si>
  <si>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</si>
  <si>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</si>
  <si>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</si>
  <si>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</si>
  <si>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</si>
  <si>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</si>
  <si>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</si>
  <si>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</si>
  <si>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</si>
  <si>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</si>
  <si>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</si>
  <si>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</si>
  <si>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</si>
  <si>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</si>
  <si>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</si>
  <si>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</si>
  <si>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</si>
  <si>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</si>
  <si>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</si>
  <si>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</si>
  <si>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</si>
  <si>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</si>
  <si>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</si>
  <si>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</si>
  <si>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</si>
  <si>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</si>
  <si>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</si>
  <si>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</si>
  <si>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</si>
  <si>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</si>
  <si>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</si>
  <si>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</si>
  <si>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</si>
  <si>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</si>
  <si>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</si>
  <si>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</si>
  <si>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</si>
  <si>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</si>
  <si>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</si>
  <si>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</si>
  <si>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</si>
  <si>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</si>
  <si>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</si>
  <si>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</si>
  <si>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</si>
  <si>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</si>
  <si>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</si>
  <si>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</si>
  <si>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</si>
  <si>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</si>
  <si>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</si>
  <si>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</si>
  <si>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</si>
  <si>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</si>
  <si>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</si>
  <si>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</si>
  <si>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</si>
  <si>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</si>
  <si>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</si>
  <si>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</si>
  <si>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</si>
  <si>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</si>
  <si>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</si>
  <si>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</si>
  <si>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</si>
  <si>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</si>
  <si>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</si>
  <si>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</si>
  <si>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</si>
  <si>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</si>
  <si>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</si>
  <si>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</si>
  <si>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</si>
  <si>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</si>
  <si>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</si>
  <si>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</si>
  <si>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</si>
  <si>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</si>
  <si>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</si>
  <si>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</si>
  <si>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</si>
  <si>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</si>
  <si>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</si>
  <si>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</si>
  <si>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</si>
  <si>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</si>
  <si>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</si>
  <si>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</si>
  <si>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</si>
  <si>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</si>
  <si>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</si>
  <si>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</si>
  <si>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</si>
  <si>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</si>
  <si>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</si>
  <si>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</si>
  <si>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</si>
  <si>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</si>
  <si>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</si>
  <si>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</si>
  <si>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</si>
  <si>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</si>
  <si>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</si>
  <si>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</si>
  <si>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</si>
  <si>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</si>
  <si>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</si>
  <si>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</si>
  <si>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</si>
  <si>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</si>
  <si>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</si>
  <si>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</si>
  <si>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</si>
  <si>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</si>
  <si>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</si>
  <si>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</si>
  <si>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</si>
  <si>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</si>
  <si>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</si>
  <si>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</si>
  <si>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</si>
  <si>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</si>
  <si>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</si>
  <si>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</si>
  <si>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</si>
  <si>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</si>
  <si>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</si>
  <si>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</si>
  <si>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</si>
  <si>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</si>
  <si>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</si>
  <si>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</si>
  <si>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</si>
  <si>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</si>
  <si>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</si>
  <si>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</si>
  <si>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</si>
  <si>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</si>
  <si>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</si>
  <si>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</si>
  <si>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</si>
  <si>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</si>
  <si>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</si>
  <si>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</si>
  <si>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</si>
  <si>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</si>
  <si>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</si>
  <si>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</si>
  <si>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</si>
  <si>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</si>
  <si>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</si>
  <si>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</si>
  <si>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</si>
  <si>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</si>
  <si>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</si>
  <si>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</si>
  <si>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</si>
  <si>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</si>
  <si>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</si>
  <si>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</si>
  <si>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</si>
  <si>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</si>
  <si>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</si>
  <si>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</si>
  <si>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</si>
  <si>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</si>
  <si>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</si>
  <si>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</si>
  <si>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</si>
  <si>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</si>
  <si>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</si>
  <si>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</si>
  <si>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</si>
  <si>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</si>
  <si>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</si>
  <si>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</si>
  <si>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</si>
  <si>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</si>
  <si>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</si>
  <si>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</si>
  <si>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</si>
  <si>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</si>
  <si>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</si>
  <si>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</si>
  <si>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</si>
  <si>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</si>
  <si>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</si>
  <si>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</si>
  <si>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</si>
  <si>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</si>
  <si>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</si>
  <si>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</si>
  <si>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</si>
  <si>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</si>
  <si>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</si>
  <si>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</si>
  <si>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</si>
  <si>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</si>
  <si>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</si>
  <si>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</si>
  <si>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</si>
  <si>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</si>
  <si>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</si>
  <si>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</si>
  <si>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</si>
  <si>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</si>
  <si>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</si>
  <si>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</si>
  <si>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</si>
  <si>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</si>
  <si>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</si>
  <si>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</si>
  <si>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</si>
  <si>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</si>
  <si>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</si>
  <si>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</si>
  <si>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</si>
  <si>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</si>
  <si>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</si>
  <si>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</si>
  <si>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</si>
  <si>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</si>
  <si>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</si>
  <si>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</si>
  <si>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</si>
  <si>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</si>
  <si>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</si>
  <si>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</si>
  <si>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</si>
  <si>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</si>
  <si>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</si>
  <si>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</si>
  <si>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</si>
  <si>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</si>
  <si>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</si>
  <si>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</si>
  <si>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</si>
  <si>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</si>
  <si>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</si>
  <si>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</si>
  <si>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</si>
  <si>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</si>
  <si>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</si>
  <si>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</si>
  <si>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</si>
  <si>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</si>
  <si>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</si>
  <si>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</si>
  <si>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</si>
  <si>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</si>
  <si>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</si>
  <si>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</si>
  <si>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</si>
  <si>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</si>
  <si>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</si>
  <si>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</si>
  <si>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</si>
  <si>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</si>
  <si>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</si>
  <si>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</si>
  <si>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</si>
  <si>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</si>
  <si>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</si>
  <si>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</si>
  <si>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</si>
  <si>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</si>
  <si>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</si>
  <si>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</si>
  <si>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</si>
  <si>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</si>
  <si>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</si>
  <si>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</si>
  <si>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</si>
  <si>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</si>
  <si>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</si>
  <si>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</si>
  <si>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</si>
  <si>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</si>
  <si>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</si>
  <si>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</si>
  <si>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</si>
  <si>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</si>
  <si>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</si>
  <si>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</si>
  <si>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</si>
  <si>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</si>
  <si>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</si>
  <si>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</si>
  <si>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</si>
  <si>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</si>
  <si>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</si>
  <si>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</si>
  <si>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</si>
  <si>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</si>
  <si>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</si>
  <si>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</si>
  <si>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</si>
  <si>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</si>
  <si>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</si>
  <si>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</si>
  <si>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</si>
  <si>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</si>
  <si>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</si>
  <si>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</si>
  <si>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</si>
  <si>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</si>
  <si>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</si>
  <si>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</si>
  <si>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</si>
  <si>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</si>
  <si>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</si>
  <si>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</si>
  <si>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</si>
  <si>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</si>
  <si>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</si>
  <si>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</si>
  <si>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</si>
  <si>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</si>
  <si>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</si>
  <si>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</si>
  <si>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</si>
  <si>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</si>
  <si>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</si>
  <si>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</si>
  <si>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</si>
  <si>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</si>
  <si>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</si>
  <si>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</si>
  <si>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</si>
  <si>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</si>
  <si>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</si>
  <si>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</si>
  <si>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</si>
  <si>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</si>
  <si>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</si>
  <si>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</si>
  <si>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</si>
  <si>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</si>
  <si>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</si>
  <si>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</si>
  <si>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</si>
  <si>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</si>
  <si>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</si>
  <si>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</si>
  <si>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</si>
  <si>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</si>
  <si>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</si>
  <si>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</si>
  <si>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</si>
  <si>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</si>
  <si>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</si>
  <si>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</si>
  <si>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</si>
  <si>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</si>
  <si>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</si>
  <si>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</si>
  <si>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</si>
  <si>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</si>
  <si>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</si>
  <si>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</si>
  <si>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</si>
  <si>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</si>
  <si>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</si>
  <si>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</si>
  <si>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</si>
  <si>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</si>
  <si>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</si>
  <si>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</si>
  <si>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</si>
  <si>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</si>
  <si>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</si>
  <si>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</si>
  <si>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</si>
  <si>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</si>
  <si>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</si>
  <si>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</si>
  <si>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</si>
  <si>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</si>
  <si>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</si>
  <si>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</si>
  <si>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</si>
  <si>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</si>
  <si>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</si>
  <si>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</si>
  <si>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</si>
  <si>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</si>
  <si>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</si>
  <si>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</si>
  <si>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</si>
  <si>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</si>
  <si>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</si>
  <si>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</si>
  <si>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</si>
  <si>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</si>
  <si>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</si>
  <si>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</si>
  <si>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</si>
  <si>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</si>
  <si>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</si>
  <si>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</si>
  <si>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</si>
  <si>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</si>
  <si>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</si>
  <si>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</si>
  <si>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</si>
  <si>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</si>
  <si>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</si>
  <si>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</si>
  <si>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</si>
  <si>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</si>
  <si>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</si>
  <si>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</si>
  <si>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</si>
  <si>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</si>
  <si>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</si>
  <si>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</si>
  <si>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</si>
  <si>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</si>
  <si>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</si>
  <si>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</si>
  <si>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</si>
  <si>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</si>
  <si>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</si>
  <si>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</si>
  <si>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</si>
  <si>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</si>
  <si>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</si>
  <si>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</si>
  <si>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</si>
  <si>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</si>
  <si>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</si>
  <si>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</si>
  <si>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</si>
  <si>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</si>
  <si>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</si>
  <si>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</si>
  <si>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</si>
  <si>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</si>
  <si>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</si>
  <si>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</si>
  <si>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</si>
  <si>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</si>
  <si>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</si>
  <si>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</si>
  <si>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</si>
  <si>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</si>
  <si>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</si>
  <si>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</si>
  <si>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</si>
  <si>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</si>
  <si>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</si>
  <si>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</si>
  <si>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</si>
  <si>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</si>
  <si>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</si>
  <si>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</si>
  <si>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</si>
  <si>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</si>
  <si>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</si>
  <si>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</si>
  <si>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</si>
  <si>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</si>
  <si>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</si>
  <si>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</si>
  <si>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</si>
  <si>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</si>
  <si>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</si>
  <si>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</si>
  <si>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</si>
  <si>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</si>
  <si>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</si>
  <si>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</si>
  <si>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</si>
  <si>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</si>
  <si>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</si>
  <si>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</si>
  <si>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</si>
  <si>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</si>
  <si>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</si>
  <si>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</si>
  <si>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</si>
  <si>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</si>
  <si>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</si>
  <si>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</si>
  <si>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</si>
  <si>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</si>
  <si>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</si>
  <si>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</si>
  <si>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</si>
  <si>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</si>
  <si>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</si>
  <si>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</si>
  <si>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</si>
  <si>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</si>
  <si>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</si>
  <si>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</si>
  <si>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</si>
  <si>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</si>
  <si>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</si>
  <si>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</si>
  <si>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</si>
  <si>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</si>
  <si>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</si>
  <si>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</si>
  <si>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</si>
  <si>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</si>
  <si>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</si>
  <si>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</si>
  <si>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</si>
  <si>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</si>
  <si>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</si>
  <si>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</si>
  <si>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</si>
  <si>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</si>
  <si>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</si>
  <si>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</si>
  <si>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</si>
  <si>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</si>
  <si>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</si>
  <si>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</si>
  <si>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</si>
  <si>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</si>
  <si>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</si>
  <si>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</si>
  <si>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</si>
  <si>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</si>
  <si>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</si>
  <si>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</si>
  <si>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</si>
  <si>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</si>
  <si>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</si>
  <si>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</si>
  <si>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</si>
  <si>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</si>
  <si>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</si>
  <si>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</si>
  <si>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</si>
  <si>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</si>
  <si>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</si>
  <si>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</si>
  <si>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</si>
  <si>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</si>
  <si>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</si>
  <si>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</si>
  <si>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</si>
  <si>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</si>
  <si>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</si>
  <si>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</si>
  <si>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</si>
  <si>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</si>
  <si>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</si>
  <si>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</si>
  <si>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</si>
  <si>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</si>
  <si>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</si>
  <si>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</si>
  <si>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</si>
  <si>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</si>
  <si>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</si>
  <si>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</si>
  <si>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</si>
  <si>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</si>
  <si>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</si>
  <si>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</si>
  <si>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</si>
  <si>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</si>
  <si>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</si>
  <si>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</si>
  <si>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</si>
  <si>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</si>
  <si>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</si>
  <si>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</si>
  <si>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</si>
  <si>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</si>
  <si>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</si>
  <si>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</si>
  <si>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</si>
  <si>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</si>
  <si>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</si>
  <si>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</si>
  <si>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</si>
  <si>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</si>
  <si>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</si>
  <si>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</si>
  <si>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</si>
  <si>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</si>
  <si>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</si>
  <si>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</si>
  <si>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</si>
  <si>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</si>
  <si>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</si>
  <si>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</si>
  <si>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</si>
  <si>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</si>
  <si>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</si>
  <si>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</si>
  <si>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</si>
  <si>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</si>
  <si>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</si>
  <si>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</si>
  <si>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</si>
  <si>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</si>
  <si>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</si>
  <si>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</si>
  <si>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</si>
  <si>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</si>
  <si>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</si>
  <si>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</si>
  <si>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</si>
  <si>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</si>
  <si>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</si>
  <si>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</si>
  <si>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</si>
  <si>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</si>
  <si>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</si>
  <si>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</si>
  <si>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</si>
  <si>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</si>
  <si>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</si>
  <si>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</si>
  <si>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</si>
  <si>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</si>
  <si>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</si>
  <si>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</si>
  <si>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</si>
  <si>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</si>
  <si>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</si>
  <si>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</si>
  <si>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</si>
  <si>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</si>
  <si>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</si>
  <si>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</si>
  <si>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</si>
  <si>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</si>
  <si>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</si>
  <si>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</si>
  <si>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</si>
  <si>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</si>
  <si>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</si>
  <si>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</si>
  <si>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</si>
  <si>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</si>
  <si>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</si>
  <si>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</si>
  <si>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</si>
  <si>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</si>
  <si>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</si>
  <si>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</si>
  <si>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</si>
  <si>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</si>
  <si>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</si>
  <si>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</si>
  <si>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</si>
  <si>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</si>
  <si>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</si>
  <si>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</si>
  <si>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</si>
  <si>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</si>
  <si>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</si>
  <si>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</si>
  <si>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</si>
  <si>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</si>
  <si>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</si>
  <si>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</si>
  <si>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</si>
  <si>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</si>
  <si>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</si>
  <si>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</si>
  <si>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</si>
  <si>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</si>
  <si>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</si>
  <si>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</si>
  <si>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</si>
  <si>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</si>
  <si>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</si>
  <si>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</si>
  <si>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</si>
  <si>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</si>
  <si>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</si>
  <si>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</si>
  <si>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</si>
  <si>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</si>
  <si>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</si>
  <si>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</si>
  <si>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</si>
  <si>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</si>
  <si>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</si>
  <si>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</si>
  <si>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</si>
  <si>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</si>
  <si>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</si>
  <si>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</si>
  <si>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</si>
  <si>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</si>
  <si>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</si>
  <si>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</si>
  <si>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</si>
  <si>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</si>
  <si>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</si>
  <si>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</si>
  <si>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</si>
  <si>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</si>
  <si>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</si>
  <si>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</si>
  <si>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</si>
  <si>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</si>
  <si>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</si>
  <si>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</si>
  <si>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</si>
  <si>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</si>
  <si>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</si>
  <si>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</si>
  <si>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</si>
  <si>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</si>
  <si>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</si>
  <si>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</si>
  <si>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</si>
  <si>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</si>
  <si>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</si>
  <si>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</si>
  <si>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</si>
  <si>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</si>
  <si>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</si>
  <si>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</si>
  <si>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</si>
  <si>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</si>
  <si>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</si>
  <si>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</si>
  <si>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</si>
  <si>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</si>
  <si>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</si>
  <si>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</si>
  <si>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</si>
  <si>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</si>
  <si>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</si>
  <si>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</si>
  <si>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</si>
  <si>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</si>
  <si>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</si>
  <si>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</si>
  <si>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</si>
  <si>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</si>
  <si>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</si>
  <si>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</si>
  <si>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</si>
  <si>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</si>
  <si>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</si>
  <si>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</si>
  <si>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</si>
  <si>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</si>
  <si>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</si>
  <si>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</si>
  <si>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</si>
  <si>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</si>
  <si>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</si>
  <si>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</si>
  <si>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</si>
  <si>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</si>
  <si>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</si>
  <si>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</si>
  <si>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</si>
  <si>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</si>
  <si>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</si>
  <si>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</si>
  <si>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</si>
  <si>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</si>
  <si>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</si>
  <si>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</si>
  <si>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</si>
  <si>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</si>
  <si>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</si>
  <si>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</si>
  <si>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</si>
  <si>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</si>
  <si>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</si>
  <si>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</si>
  <si>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</si>
  <si>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</si>
  <si>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</si>
  <si>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</si>
  <si>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</si>
  <si>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</si>
  <si>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</si>
  <si>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</si>
  <si>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</si>
  <si>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</si>
  <si>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</si>
  <si>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</si>
  <si>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</si>
  <si>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</si>
  <si>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</si>
  <si>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</si>
  <si>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</si>
  <si>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</si>
  <si>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</si>
  <si>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</si>
  <si>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</si>
  <si>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</si>
  <si>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</si>
  <si>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</si>
  <si>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</si>
  <si>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</si>
  <si>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</si>
  <si>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</si>
  <si>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</si>
  <si>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</si>
  <si>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</si>
  <si>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</si>
  <si>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</si>
  <si>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</si>
  <si>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</si>
  <si>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</si>
  <si>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</si>
  <si>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</si>
  <si>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</si>
  <si>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</si>
  <si>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</si>
  <si>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</si>
  <si>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</si>
  <si>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</si>
  <si>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</si>
  <si>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</si>
  <si>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</si>
  <si>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</si>
  <si>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</si>
  <si>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</si>
  <si>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</si>
  <si>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</si>
  <si>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</si>
  <si>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</si>
  <si>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</si>
  <si>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</si>
  <si>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</si>
  <si>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</si>
  <si>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</si>
  <si>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</si>
  <si>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</si>
  <si>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</si>
  <si>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</si>
  <si>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</si>
  <si>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</si>
  <si>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</si>
  <si>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</si>
  <si>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</si>
  <si>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</si>
  <si>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</si>
  <si>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</si>
  <si>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</si>
  <si>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</si>
  <si>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</si>
  <si>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</si>
  <si>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</si>
  <si>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</si>
  <si>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</si>
  <si>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</si>
  <si>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</si>
  <si>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</si>
  <si>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</si>
  <si>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</si>
  <si>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</si>
  <si>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</si>
  <si>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</si>
  <si>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</si>
  <si>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</si>
  <si>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</si>
  <si>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</si>
  <si>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</si>
  <si>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</si>
  <si>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</si>
  <si>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</si>
  <si>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</si>
  <si>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</si>
  <si>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</si>
  <si>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</si>
  <si>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</si>
  <si>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</si>
  <si>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</si>
  <si>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</si>
  <si>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</si>
  <si>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</si>
  <si>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</si>
  <si>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</si>
  <si>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</si>
  <si>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</si>
  <si>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</si>
  <si>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</si>
  <si>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</si>
  <si>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</si>
  <si>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</si>
  <si>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</si>
  <si>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</si>
  <si>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</si>
  <si>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</si>
  <si>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</si>
  <si>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</si>
  <si>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</si>
  <si>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</si>
  <si>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</si>
  <si>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</si>
  <si>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</si>
  <si>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</si>
  <si>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</si>
  <si>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</si>
  <si>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</si>
  <si>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</si>
  <si>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</si>
  <si>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</si>
  <si>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</si>
  <si>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</si>
  <si>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</si>
  <si>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</si>
  <si>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</si>
  <si>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</si>
  <si>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</si>
  <si>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</si>
  <si>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</si>
  <si>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</si>
  <si>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</si>
  <si>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</si>
  <si>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</si>
  <si>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</si>
  <si>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</si>
  <si>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</si>
  <si>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</si>
  <si>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</si>
  <si>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</si>
  <si>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</si>
  <si>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</si>
  <si>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</si>
  <si>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</si>
  <si>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</si>
  <si>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</si>
  <si>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</si>
  <si>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</si>
  <si>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</si>
  <si>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</si>
  <si>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</si>
  <si>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</si>
  <si>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</si>
  <si>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</si>
  <si>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</si>
  <si>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</si>
  <si>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</si>
  <si>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</si>
  <si>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</si>
  <si>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</si>
  <si>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</si>
  <si>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</si>
  <si>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</si>
  <si>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</si>
  <si>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</si>
  <si>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</si>
  <si>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</si>
  <si>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</si>
  <si>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</si>
  <si>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</si>
  <si>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</si>
  <si>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</si>
  <si>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</si>
  <si>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</si>
  <si>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</si>
  <si>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</si>
  <si>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</si>
  <si>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</si>
  <si>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</si>
  <si>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</si>
  <si>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</si>
  <si>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</si>
  <si>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</si>
  <si>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</si>
  <si>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</si>
  <si>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</si>
  <si>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</si>
  <si>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</si>
  <si>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</si>
  <si>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</si>
  <si>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</si>
  <si>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</si>
  <si>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</si>
  <si>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</si>
  <si>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</si>
  <si>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</si>
  <si>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</si>
  <si>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</si>
  <si>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</si>
  <si>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</si>
  <si>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</si>
  <si>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</si>
  <si>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</si>
  <si>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</si>
  <si>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</si>
  <si>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</si>
  <si>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</si>
  <si>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</si>
  <si>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</si>
  <si>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</si>
  <si>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</si>
  <si>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</si>
  <si>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</si>
  <si>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</si>
  <si>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</si>
  <si>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</si>
  <si>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</si>
  <si>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</si>
  <si>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</si>
  <si>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</si>
  <si>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</si>
  <si>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</si>
  <si>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</si>
  <si>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</si>
  <si>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</si>
  <si>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</si>
  <si>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</si>
  <si>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</si>
  <si>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</si>
  <si>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</si>
  <si>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</si>
  <si>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</si>
  <si>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</si>
  <si>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</si>
  <si>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</si>
  <si>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</si>
  <si>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</si>
  <si>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</si>
  <si>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</si>
  <si>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</si>
  <si>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</si>
  <si>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</si>
  <si>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</si>
  <si>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</si>
  <si>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</si>
  <si>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</si>
  <si>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</si>
  <si>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</si>
  <si>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</si>
  <si>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</si>
  <si>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</si>
  <si>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</si>
  <si>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</si>
  <si>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</si>
  <si>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</si>
  <si>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</si>
  <si>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</si>
  <si>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</si>
  <si>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</si>
  <si>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</si>
  <si>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</si>
  <si>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</si>
  <si>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</si>
  <si>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</si>
  <si>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</si>
  <si>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</si>
  <si>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</si>
  <si>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</si>
  <si>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</si>
  <si>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</si>
  <si>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</si>
  <si>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</si>
  <si>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</si>
  <si>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</si>
  <si>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</si>
  <si>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</si>
  <si>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</si>
  <si>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</si>
  <si>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</si>
  <si>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</si>
  <si>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</si>
  <si>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</si>
  <si>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</si>
  <si>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</si>
  <si>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</si>
  <si>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</si>
  <si>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</si>
  <si>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</si>
  <si>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</si>
  <si>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</si>
  <si>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</si>
  <si>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</si>
  <si>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</si>
  <si>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</si>
  <si>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</si>
  <si>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</si>
  <si>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</si>
  <si>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</si>
  <si>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</si>
  <si>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</si>
  <si>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</si>
  <si>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</si>
  <si>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</si>
  <si>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</si>
  <si>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</si>
  <si>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</si>
  <si>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</si>
  <si>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</si>
  <si>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</si>
  <si>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</si>
  <si>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</si>
  <si>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</si>
  <si>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</si>
  <si>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</si>
  <si>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</si>
  <si>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</si>
  <si>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</si>
  <si>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</si>
  <si>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</si>
  <si>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</si>
  <si>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</si>
  <si>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</si>
  <si>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</si>
  <si>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</si>
  <si>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</si>
  <si>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</si>
  <si>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</si>
  <si>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</si>
  <si>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</si>
  <si>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</si>
  <si>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</si>
  <si>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</si>
  <si>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</si>
  <si>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</si>
  <si>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</si>
  <si>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</si>
  <si>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</si>
  <si>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</si>
  <si>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</si>
  <si>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</si>
  <si>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</si>
  <si>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</si>
  <si>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</si>
  <si>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</si>
  <si>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</si>
  <si>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sceco cut in area / EM team saving HUB site YLM0161</t>
  </si>
  <si>
    <t xml:space="preserve">sceco cut in area / EM team saving HUB site </t>
  </si>
  <si>
    <t>PCM-20251211-00002287</t>
  </si>
  <si>
    <t>PCM-20251211-00002394</t>
  </si>
  <si>
    <t>Access Road</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</si>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</sst>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6" totalsRowShown="0" headerRowDxfId="97" dataDxfId="96" headerRowBorderDxfId="94" tableBorderDxfId="95" totalsRowBorderDxfId="93">
  <autoFilter ref="A1:L1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9" totalsRowShown="0" headerRowDxfId="80" dataDxfId="79" headerRowBorderDxfId="77" tableBorderDxfId="78" totalsRowBorderDxfId="76">
  <autoFilter ref="A1:L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7" dataDxfId="46" headerRowBorderDxfId="44" tableBorderDxfId="45" totalsRowBorderDxfId="43">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7" totalsRowShown="0" headerRowDxfId="30" dataDxfId="29" headerRowBorderDxfId="27" tableBorderDxfId="28">
  <autoFilter ref="A1:M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339.74949988425942</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46002.697925810186</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46002.697925810186</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46002.697925810186</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46002.697925810186</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46002.697925810186</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46002.697925810186</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46002.697925810186</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46002.697925810186</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46002.697925810186</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46002.697925810186</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46002.697925810186</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46002.697925810186</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46002.697925810186</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46002.697925810186</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46002.697925810186</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46002.697925810186</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46002.697925810186</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46002.697925810186</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46002.697925810186</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46002.697925810186</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46002.697925810186</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46002.697925810186</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46002.697925810186</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46002.697925810186</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46002.697925810186</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46002.697925810186</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46002.697925810186</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46002.697925810186</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46002.697925810186</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46002.697925810186</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46002.697925810186</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46002.697925810186</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46002.697925810186</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46002.697925810186</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46002.697925810186</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46002.697925810186</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46002.697925810186</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46002.697925810186</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46002.697925810186</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46002.697925810186</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46002.697925810186</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46002.697925810186</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46002.697925810186</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46002.697925810186</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46002.697925810186</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46002.697925810186</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46002.697925810186</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46002.697925810186</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46002.697925810186</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46002.697925810186</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46002.697925810186</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46002.697925810186</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46002.697925810186</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46002.697925810186</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46002.697925810186</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46002.697925810186</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46002.697925810186</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46002.697925810186</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46002.697925810186</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46002.697925810186</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46002.697925810186</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46002.697925810186</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46002.697925810186</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46002.697925810186</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46002.697925810186</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46002.697925810186</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46002.697925810186</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46002.697925810186</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46002.697925810186</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46002.697925810186</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46002.697925810186</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46002.697925810186</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46002.697925810186</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46002.697925810186</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46002.697925810186</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46002.697925810186</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46002.697925810186</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46002.697925810186</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46002.697925810186</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46002.697925810186</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46002.697925810186</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46002.697925810186</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46002.697925810186</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46002.697925810186</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46002.697925810186</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46002.697925810186</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46002.697925810186</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46002.697925810186</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46002.697925810186</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46002.697925810186</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46002.697925810186</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46002.697925810186</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46002.697925810186</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46002.697925810186</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46002.697925810186</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46002.697925810186</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46002.697925810186</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46002.697925810186</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46002.697925810186</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46002.697925810186</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46002.697925810186</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46002.697925810186</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46002.697925810186</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46002.697925810186</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46002.697925810186</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46002.697925810186</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46002.697925810186</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46002.697925810186</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46002.697925810186</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46002.697925810186</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46002.697925810186</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46002.697925810186</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46002.697925810186</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46002.697925810186</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46002.697925810186</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46002.697925810186</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46002.697925810186</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46002.697925810186</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46002.697925810186</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46002.697925810186</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46002.697925810186</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46002.697925810186</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46002.697925810186</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46002.697925810186</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46002.697925810186</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46002.697925810186</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46002.697925810186</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46002.697925810186</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46002.697925810186</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46002.697925810186</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46002.697925810186</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46002.697925810186</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46002.697925810186</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46002.697925810186</v>
      </c>
      <c r="H136" s="121"/>
      <c r="I136" s="123" t="str">
        <f>IFERROR(VLOOKUP(D136,DB!A:F,6,0),"")</f>
        <v/>
      </c>
      <c r="J136" s="123" t="str">
        <f>IFERROR(VLOOKUP(D136,DB!A:G,7,0),"")</f>
        <v/>
      </c>
      <c r="K136" s="119"/>
      <c r="L136" s="118" t="str">
        <f>IFERROR(VLOOKUP(D136,DB!A:I,9,0),"")</f>
        <v/>
      </c>
    </row>
  </sheetData>
  <customSheetViews>
    <customSheetView guid="{F6042A99-DD27-4453-835D-0834D95730CC}" filter="1" showAutoFilter="1">
      <pageMargins left="0" right="0" top="0" bottom="0" header="0" footer="0"/>
      <autoFilter ref="B1:M1" xr:uid="{DD2FC7FB-DA8F-4957-ADE6-A26D5D526AFF}"/>
    </customSheetView>
  </customSheetViews>
  <dataValidations count="2">
    <dataValidation allowBlank="1" showInputMessage="1" showErrorMessage="1" sqref="E1" xr:uid="{5DBA255D-CDD9-49FB-AD3C-AF70AB4EE696}"/>
    <dataValidation type="list" allowBlank="1" showInputMessage="1" showErrorMessage="1" sqref="E2:E1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9"/>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177.69808784722409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18.310506828704092</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5.3425438657432096</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1.8660160879662726</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46002.697925810186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46002.697925810186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46002.697925810186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46002.697925810186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46002.697925810186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46002.697925810186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46002.697925810186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46002.697925810186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46002.697925810186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46002.697925810186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46002.697925810186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46002.697925810186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46002.697925810186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46002.697925810186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46002.697925810186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46002.697925810186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46002.697925810186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46002.697925810186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46002.697925810186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46002.697925810186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46002.697925810186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46002.697925810186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46002.697925810186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46002.697925810186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46002.697925810186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46002.697925810186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46002.697925810186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46002.697925810186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46002.697925810186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46002.697925810186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46002.697925810186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46002.697925810186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46002.697925810186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46002.697925810186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46002.697925810186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46002.697925810186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46002.697925810186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46002.697925810186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46002.697925810186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46002.697925810186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46002.697925810186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46002.697925810186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46002.697925810186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46002.697925810186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46002.697925810186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46002.697925810186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46002.697925810186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46002.697925810186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46002.697925810186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46002.697925810186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46002.697925810186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46002.697925810186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46002.697925810186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46002.697925810186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46002.697925810186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46002.697925810186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46002.697925810186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46002.697925810186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46002.697925810186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46002.697925810186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46002.697925810186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46002.697925810186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46002.697925810186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46002.697925810186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46002.697925810186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46002.697925810186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46002.697925810186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46002.697925810186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46002.697925810186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46002.697925810186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46002.697925810186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46002.697925810186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46002.697925810186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46002.697925810186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46002.697925810186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46002.697925810186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46002.697925810186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46002.697925810186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46002.697925810186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46002.697925810186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46002.697925810186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46002.697925810186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46002.697925810186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46002.697925810186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46002.697925810186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46002.697925810186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46002.697925810186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46002.697925810186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46002.697925810186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46002.697925810186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46002.697925810186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46002.697925810186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46002.697925810186</v>
      </c>
      <c r="H99" s="97"/>
      <c r="I99" s="18" t="str">
        <f>IFERROR(VLOOKUP(D99,DB!A:F,6,0),"")</f>
        <v/>
      </c>
      <c r="J99" s="18" t="str">
        <f>IFERROR(VLOOKUP(D99,DB!A:G,7,0),"")</f>
        <v/>
      </c>
      <c r="K99" s="19"/>
      <c r="L99" s="18" t="str">
        <f>IFERROR(VLOOKUP(D99,DB!A:I,9,0),"")</f>
        <v/>
      </c>
    </row>
    <row r="100" spans="1:12" ht="31.5" customHeight="1">
      <c r="A100" s="144"/>
      <c r="B100" s="145" t="str">
        <f>IFERROR(VLOOKUP(D100,DB!A:K,11,0),"")</f>
        <v/>
      </c>
      <c r="C100" s="145"/>
      <c r="D100" s="145"/>
      <c r="E100" s="145"/>
      <c r="F100" s="146"/>
      <c r="G100" s="147">
        <f ca="1">IFERROR(NOW()-F100,"-")</f>
        <v>46002.697925810186</v>
      </c>
      <c r="H100" s="146"/>
      <c r="I100" s="145" t="str">
        <f>IFERROR(VLOOKUP(D100,DB!A:F,6,0),"")</f>
        <v/>
      </c>
      <c r="J100" s="145" t="str">
        <f>IFERROR(VLOOKUP(D100,DB!A:G,7,0),"")</f>
        <v/>
      </c>
      <c r="K100" s="148"/>
      <c r="L100" s="145" t="str">
        <f>IFERROR(VLOOKUP(D100,DB!A:I,9,0),"")</f>
        <v/>
      </c>
    </row>
    <row r="101" spans="1:12" ht="31.5" customHeight="1">
      <c r="A101" s="96"/>
      <c r="B101" s="18" t="str">
        <f>IFERROR(VLOOKUP(D101,DB!A:K,11,0),"")</f>
        <v/>
      </c>
      <c r="C101" s="18"/>
      <c r="D101" s="18"/>
      <c r="E101" s="18"/>
      <c r="F101" s="97"/>
      <c r="G101" s="98">
        <f ca="1">IFERROR(NOW()-F101,"-")</f>
        <v>46002.697925810186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46002.697925810186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46002.697925810186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46002.697925810186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46002.697925810186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46002.697925810186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46002.697925810186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46002.697925810186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46002.697925810186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46002.697925810186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46002.697925810186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46002.697925810186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46002.697925810186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46002.697925810186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46002.697925810186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46002.697925810186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46002.697925810186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46002.697925810186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46002.697925810186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46002.697925810186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46002.697925810186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46002.697925810186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46002.697925810186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46002.697925810186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46002.697925810186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46002.697925810186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46002.697925810186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46002.697925810186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46002.697925810186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46002.697925810186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46002.697925810186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46002.697925810186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46002.697925810186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46002.697925810186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46002.697925810186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46002.697925810186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46002.697925810186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46002.697925810186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46002.697925810186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46002.697925810186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46002.697925810186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46002.697925810186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46002.697925810186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46002.697925810186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46002.697925810186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46002.697925810186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46002.697925810186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46002.697925810186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46002.697925810186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46002.697925810186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46002.697925810186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46002.697925810186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46002.697925810186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46002.697925810186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46002.697925810186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46002.697925810186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46002.697925810186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46002.697925810186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46002.697925810186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46002.697925810186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46002.697925810186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46002.697925810186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46002.697925810186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46002.697925810186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46002.697925810186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46002.697925810186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46002.697925810186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46002.697925810186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46002.697925810186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46002.697925810186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46002.697925810186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46002.697925810186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46002.697925810186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46002.697925810186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46002.697925810186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46002.697925810186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46002.697925810186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46002.697925810186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46002.697925810186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46002.697925810186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46002.697925810186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46002.697925810186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46002.697925810186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46002.697925810186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46002.697925810186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46002.697925810186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46002.697925810186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46002.697925810186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46002.697925810186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46002.697925810186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46002.697925810186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46002.697925810186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46002.697925810186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46002.697925810186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46002.697925810186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46002.697925810186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46002.697925810186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46002.697925810186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46002.697925810186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46002.697925810186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46002.697925810186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46002.697925810186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46002.697925810186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46002.697925810186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46002.697925810186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46002.697925810186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46002.697925810186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46002.697925810186</v>
      </c>
      <c r="H208" s="97"/>
      <c r="I208" s="18" t="str">
        <f>IFERROR(VLOOKUP(D208,DB!A:F,6,0),"")</f>
        <v/>
      </c>
      <c r="J208" s="18" t="str">
        <f>IFERROR(VLOOKUP(D208,DB!A:G,7,0),"")</f>
        <v/>
      </c>
      <c r="K208" s="19"/>
      <c r="L208" s="18" t="str">
        <f>IFERROR(VLOOKUP(D208,DB!A:I,9,0),"")</f>
        <v/>
      </c>
    </row>
    <row r="209" spans="1:12" ht="31.5" customHeight="1">
      <c r="A209" s="144"/>
      <c r="B209" s="145" t="str">
        <f>IFERROR(VLOOKUP(D209,DB!A:K,11,0),"")</f>
        <v/>
      </c>
      <c r="C209" s="145"/>
      <c r="D209" s="145"/>
      <c r="E209" s="145"/>
      <c r="F209" s="146"/>
      <c r="G209" s="147">
        <f ca="1">IFERROR(NOW()-F209,"-")</f>
        <v>46002.697925810186</v>
      </c>
      <c r="H209" s="146"/>
      <c r="I209" s="145" t="str">
        <f>IFERROR(VLOOKUP(D209,DB!A:F,6,0),"")</f>
        <v/>
      </c>
      <c r="J209" s="145" t="str">
        <f>IFERROR(VLOOKUP(D209,DB!A:G,7,0),"")</f>
        <v/>
      </c>
      <c r="K209" s="148"/>
      <c r="L209" s="145" t="str">
        <f>IFERROR(VLOOKUP(D209,DB!A:I,9,0),"")</f>
        <v/>
      </c>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46002.697925810186</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46002.697925810186</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46002.697925810186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46002.697925810186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46002.697925810186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46002.697925810186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46002.697925810186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46002.697925810186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46002.697925810186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46002.697925810186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46002.697925810186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46002.697925810186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46002.697925810186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46002.697925810186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46002.697925810186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46002.697925810186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46002.697925810186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46002.697925810186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46002.697925810186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46002.697925810186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46002.697925810186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46002.697925810186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46002.697925810186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46002.697925810186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46002.697925810186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46002.697925810186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46002.697925810186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46002.697925810186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46002.697925810186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46002.697925810186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46002.697925810186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46002.697925810186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46002.697925810186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46002.697925810186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46002.697925810186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46002.697925810186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46002.697925810186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46002.697925810186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46002.697925810186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46002.697925810186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46002.697925810186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46002.697925810186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46002.697925810186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46002.697925810186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46002.697925810186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46002.697925810186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46002.697925810186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46002.697925810186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46002.697925810186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46002.697925810186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46002.697925810186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46002.697925810186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46002.697925810186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46002.697925810186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46002.697925810186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46002.697925810186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46002.697925810186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46002.697925810186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46002.697925810186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46002.697925810186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46002.697925810186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46002.697925810186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46002.697925810186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46002.697925810186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46002.697925810186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46002.697925810186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46002.697925810186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46002.697925810186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46002.697925810186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46002.697925810186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46002.697925810186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46002.697925810186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46002.697925810186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46002.697925810186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46002.697925810186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46002.697925810186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46002.697925810186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46002.697925810186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46002.697925810186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46002.697925810186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46002.697925810186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46002.697925810186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46002.697925810186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46002.697925810186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46002.697925810186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46002.697925810186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46002.697925810186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46002.697925810186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46002.697925810186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46002.697925810186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46002.697925810186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46002.697925810186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46002.697925810186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46002.697925810186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46002.697925810186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46002.697925810186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46002.697925810186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46002.697925810186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46002.697925810186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46002.697925810186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46002.697925810186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46002.697925810186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46002.697925810186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46002.697925810186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46002.697925810186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46002.697925810186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46002.697925810186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46002.697925810186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46002.697925810186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46002.697925810186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46002.697925810186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46002.697925810186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46002.697925810186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46002.697925810186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46002.697925810186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46002.697925810186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46002.697925810186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46002.697925810186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46002.697925810186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46002.697925810186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46002.697925810186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46002.697925810186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46002.697925810186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46002.697925810186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46002.697925810186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46002.697925810186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46002.697925810186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46002.697925810186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46002.697925810186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46002.697925810186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46002.697925810186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46002.697925810186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46002.697925810186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46002.697925810186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46002.697925810186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46002.697925810186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46002.697925810186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46002.697925810186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46002.697925810186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46002.697925810186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46002.697925810186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46002.697925810186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46002.697925810186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46002.697925810186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46002.697925810186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46002.697925810186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46002.697925810186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46002.697925810186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46002.697925810186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46002.697925810186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46002.697925810186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46002.697925810186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46002.697925810186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46002.697925810186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46002.697925810186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46002.697925810186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46002.697925810186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46002.697925810186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46002.697925810186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46002.697925810186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46002.697925810186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46002.697925810186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46002.697925810186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46002.697925810186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46002.697925810186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46002.697925810186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46002.697925810186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46002.697925810186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46002.697925810186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46002.697925810186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46002.697925810186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46002.697925810186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46002.697925810186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46002.697925810186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46002.697925810186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46002.697925810186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46002.697925810186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46002.697925810186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46002.697925810186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46002.697925810186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46002.697925810186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46002.697925810186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46002.697925810186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46002.697925810186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46002.697925810186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46002.697925810186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46002.697925810186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46002.697925810186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46002.697925810186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46002.697925810186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46002.697925810186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46002.697925810186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46002.697925810186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46002.697925810186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46002.697925810186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46002.697925810186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46002.697925810186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46002.697925810186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46002.697925810186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46002.697925810186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46002.697925810186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46002.697925810186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46002.697925810186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46002.697925810186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46002.697925810186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46002.697925810186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46002.697925810186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46002.697925810186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46002.697925810186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46002.697925810186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46002.697925810186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46002.697925810186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46002.697925810186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46002.697925810186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46002.697925810186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46002.697925810186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46002.697925810186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46002.697925810186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46002.697925810186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46002.697925810186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46002.697925810186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46002.697925810186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46002.697925810186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46002.697925810186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46002.697925810186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46002.697925810186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46002.697925810186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46002.697925810186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46002.697925810186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46002.697925810186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46002.697925810186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46002.697925810186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46002.697925810186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46002.697925810186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46002.697925810186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46002.697925810186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46002.697925810186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46002.697925810186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46002.697925810186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46002.697925810186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46002.697925810186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46002.697925810186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46002.697925810186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46002.697925810186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46002.697925810186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46002.697925810186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46002.697925810186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46002.697925810186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46002.697925810186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46002.697925810186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46002.697925810186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46002.697925810186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46002.697925810186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46002.697925810186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46002.697925810186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46002.697925810186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46002.697925810186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46002.697925810186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46002.697925810186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46002.697925810186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46002.697925810186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46002.697925810186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46002.697925810186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46002.697925810186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46002.697925810186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46002.697925810186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46002.697925810186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46002.697925810186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46002.697925810186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46002.697925810186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46002.697925810186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46002.697925810186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46002.697925810186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46002.697925810186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46002.697925810186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46002.697925810186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46002.697925810186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46002.697925810186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46002.697925810186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46002.697925810186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46002.697925810186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46002.697925810186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46002.697925810186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46002.697925810186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46002.697925810186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46002.697925810186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46002.697925810186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46002.697925810186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46002.697925810186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46002.697925810186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46002.697925810186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46002.697925810186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46002.697925810186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46002.697925810186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46002.697925810186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46002.697925810186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46002.697925810186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46002.697925810186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46002.697925810186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46002.697925810186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46002.697925810186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46002.697925810186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46002.697925810186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46002.697925810186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46002.697925810186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46002.697925810186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46002.697925810186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46002.697925810186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46002.697925810186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46002.697925810186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46002.697925810186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46002.697925810186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46002.697925810186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46002.697925810186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46002.697925810186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46002.697925810186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46002.697925810186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46002.697925810186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46002.697925810186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46002.697925810186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46002.697925810186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46002.697925810186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46002.697925810186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46002.697925810186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46002.697925810186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46002.697925810186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46002.697925810186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46002.697925810186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46002.697925810186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46002.697925810186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46002.697925810186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46002.697925810186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46002.697925810186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46002.697925810186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46002.697925810186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46002.697925810186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46002.697925810186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46002.697925810186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46002.697925810186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46002.697925810186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46002.697925810186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46002.697925810186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46002.697925810186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46002.697925810186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46002.697925810186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46002.697925810186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46002.697925810186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46002.697925810186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46002.697925810186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46002.697925810186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46002.697925810186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46002.697925810186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46002.697925810186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46002.697925810186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46002.697925810186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46002.697925810186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46002.697925810186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46002.697925810186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46002.697925810186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46002.697925810186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46002.697925810186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46002.697925810186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46002.697925810186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46002.697925810186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46002.697925810186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46002.697925810186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46002.697925810186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46002.697925810186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46002.697925810186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46002.697925810186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46002.697925810186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46002.697925810186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46002.697925810186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46002.697925810186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46002.697925810186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46002.697925810186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46002.697925810186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46002.697925810186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46002.697925810186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46002.697925810186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46002.697925810186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46002.697925810186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46002.697925810186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46002.697925810186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46002.697925810186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46002.697925810186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46002.697925810186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46002.697925810186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46002.697925810186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46002.697925810186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46002.697925810186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46002.697925810186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46002.697925810186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46002.697925810186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46002.697925810186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46002.697925810186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46002.697925810186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46002.697925810186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46002.697925810186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46002.697925810186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46002.697925810186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46002.697925810186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46002.697925810186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46002.697925810186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46002.697925810186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46002.697925810186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46002.697925810186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46002.697925810186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46002.697925810186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46002.697925810186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46002.697925810186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46002.697925810186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46002.697925810186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46002.697925810186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46002.697925810186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46002.697925810186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46002.697925810186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46002.697925810186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46002.697925810186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46002.697925810186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46002.697925810186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46002.697925810186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46002.697925810186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46002.697925810186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46002.697925810186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46002.697925810186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46002.697925810186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46002.697925810186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46002.697925810186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46002.697925810186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46002.697925810186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46002.697925810186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46002.697925810186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46002.697925810186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46002.697925810186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46002.697925810186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46002.697925810186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46002.697925810186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46002.697925810186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46002.697925810186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46002.697925810186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46002.697925810186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46002.697925810186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46002.697925810186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46002.697925810186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46002.697925810186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46002.697925810186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46002.697925810186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46002.697925810186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46002.697925810186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46002.697925810186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46002.697925810186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46002.697925810186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46002.697925810186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46002.697925810186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46002.697925810186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46002.697925810186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46002.697925810186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46002.697925810186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46002.697925810186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46002.697925810186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46002.697925810186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46002.697925810186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46002.697925810186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46002.697925810186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46002.697925810186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46002.697925810186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46002.697925810186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46002.697925810186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46002.697925810186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46002.697925810186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46002.697925810186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46002.697925810186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46002.697925810186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46002.697925810186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46002.697925810186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46002.697925810186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46002.697925810186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46002.697925810186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46002.697925810186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46002.697925810186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46002.697925810186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46002.697925810186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46002.697925810186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46002.697925810186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46002.697925810186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46002.697925810186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46002.697925810186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46002.697925810186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46002.697925810186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46002.697925810186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46002.697925810186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46002.697925810186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46002.697925810186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46002.697925810186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46002.697925810186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46002.697925810186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46002.697925810186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46002.697925810186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46002.697925810186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46002.697925810186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46002.697925810186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46002.697925810186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46002.697925810186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46002.697925810186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46002.697925810186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46002.697925810186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46002.697925810186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46002.697925810186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46002.697925810186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46002.697925810186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46002.697925810186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46002.697925810186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46002.697925810186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46002.697925810186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46002.697925810186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46002.697925810186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46002.697925810186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46002.697925810186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46002.697925810186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46002.697925810186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46002.697925810186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46002.697925810186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46002.697925810186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46002.697925810186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46002.697925810186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46002.697925810186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46002.697925810186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46002.697925810186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46002.697925810186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46002.697925810186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46002.697925810186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46002.697925810186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46002.697925810186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46002.697925810186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46002.697925810186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46002.697925810186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46002.697925810186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46002.697925810186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46002.697925810186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46002.697925810186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46002.697925810186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46002.697925810186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46002.697925810186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46002.697925810186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46002.697925810186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46002.697925810186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46002.697925810186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46002.697925810186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46002.697925810186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46002.697925810186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46002.697925810186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46002.697925810186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46002.697925810186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46002.697925810186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46002.697925810186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46002.697925810186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46002.697925810186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46002.697925810186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46002.697925810186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46002.697925810186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46002.697925810186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46002.697925810186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46002.697925810186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46002.697925810186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46002.697925810186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46002.697925810186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46002.697925810186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46002.697925810186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46002.697925810186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46002.697925810186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46002.697925810186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46002.697925810186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46002.697925810186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46002.697925810186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46002.697925810186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46002.697925810186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46002.697925810186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46002.697925810186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46002.697925810186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46002.697925810186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46002.697925810186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46002.697925810186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46002.697925810186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46002.697925810186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46002.697925810186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46002.697925810186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46002.697925810186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46002.697925810186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46002.697925810186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46002.697925810186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46002.697925810186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46002.697925810186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46002.697925810186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46002.697925810186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46002.697925810186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46002.697925810186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46002.697925810186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46002.697925810186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46002.697925810186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46002.697925810186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46002.697925810186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46002.697925810186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46002.697925810186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46002.697925810186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46002.697925810186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46002.697925810186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46002.697925810186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46002.697925810186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46002.697925810186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46002.697925810186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46002.697925810186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46002.697925810186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46002.697925810186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46002.697925810186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46002.697925810186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46002.697925810186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46002.697925810186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46002.697925810186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46002.697925810186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46002.697925810186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46002.697925810186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46002.697925810186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46002.697925810186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46002.697925810186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46002.697925810186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46002.697925810186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46002.697925810186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46002.697925810186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46002.697925810186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46002.697925810186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46002.697925810186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46002.697925810186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46002.697925810186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46002.697925810186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46002.697925810186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46002.697925810186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46002.697925810186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46002.697925810186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46002.697925810186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46002.697925810186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46002.697925810186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46002.697925810186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46002.697925810186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46002.697925810186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46002.697925810186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46002.697925810186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46002.697925810186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46002.697925810186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46002.697925810186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46002.697925810186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46002.697925810186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46002.697925810186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46002.697925810186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46002.697925810186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46002.697925810186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46002.697925810186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46002.697925810186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46002.697925810186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46002.697925810186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46002.697925810186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46002.697925810186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46002.697925810186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46002.697925810186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46002.697925810186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46002.697925810186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46002.697925810186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46002.697925810186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46002.697925810186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46002.697925810186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46002.697925810186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46002.697925810186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46002.697925810186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46002.697925810186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46002.697925810186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46002.697925810186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46002.697925810186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46002.697925810186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46002.697925810186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46002.697925810186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46002.697925810186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46002.697925810186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46002.697925810186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46002.697925810186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46002.697925810186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46002.697925810186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46002.697925810186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46002.697925810186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46002.697925810186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46002.697925810186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46002.697925810186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46002.697925810186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46002.697925810186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46002.697925810186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46002.697925810186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46002.697925810186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46002.697925810186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46002.697925810186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46002.697925810186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46002.697925810186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46002.697925810186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46002.697925810186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46002.697925810186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46002.697925810186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46002.697925810186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46002.697925810186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46002.697925810186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46002.697925810186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46002.697925810186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46002.697925810186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46002.697925810186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46002.697925810186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46002.697925810186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46002.697925810186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46002.697925810186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46002.697925810186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46002.697925810186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46002.697925810186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46002.697925810186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46002.697925810186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46002.697925810186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46002.697925810186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46002.697925810186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46002.697925810186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46002.697925810186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46002.697925810186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46002.697925810186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46002.697925810186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46002.697925810186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46002.697925810186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46002.697925810186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46002.697925810186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46002.697925810186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46002.697925810186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46002.697925810186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46002.697925810186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46002.697925810186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46002.697925810186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46002.697925810186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46002.697925810186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46002.697925810186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46002.697925810186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46002.697925810186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46002.697925810186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46002.697925810186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46002.697925810186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46002.697925810186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46002.697925810186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46002.697925810186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46002.697925810186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46002.697925810186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46002.697925810186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46002.697925810186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46002.697925810186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46002.697925810186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46002.697925810186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46002.697925810186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46002.697925810186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46002.697925810186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46002.697925810186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46002.697925810186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46002.697925810186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46002.697925810186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46002.697925810186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46002.697925810186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46002.697925810186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46002.697925810186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46002.697925810186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46002.697925810186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46002.697925810186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46002.697925810186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46002.697925810186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46002.697925810186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46002.697925810186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46002.697925810186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46002.697925810186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46002.697925810186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46002.697925810186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46002.697925810186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46002.697925810186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46002.697925810186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46002.697925810186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46002.697925810186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46002.697925810186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46002.697925810186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46002.697925810186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46002.697925810186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46002.697925810186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46002.697925810186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46002.697925810186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46002.697925810186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46002.697925810186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46002.697925810186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46002.697925810186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46002.697925810186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46002.697925810186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46002.697925810186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46002.697925810186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46002.697925810186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46002.697925810186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46002.697925810186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46002.697925810186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46002.697925810186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46002.697925810186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46002.697925810186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46002.697925810186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46002.697925810186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46002.697925810186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46002.697925810186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46002.697925810186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46002.697925810186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46002.697925810186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46002.697925810186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46002.697925810186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46002.697925810186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46002.697925810186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46002.697925810186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46002.697925810186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46002.697925810186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46002.697925810186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46002.697925810186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46002.697925810186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46002.697925810186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46002.697925810186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46002.697925810186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46002.697925810186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46002.697925810186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46002.697925810186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46002.697925810186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46002.697925810186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46002.697925810186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46002.697925810186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46002.697925810186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46002.697925810186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46002.697925810186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46002.697925810186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46002.697925810186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46002.697925810186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46002.697925810186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46002.697925810186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46002.697925810186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46002.697925810186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46002.697925810186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46002.697925810186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46002.697925810186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46002.697925810186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46002.697925810186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46002.697925810186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46002.697925810186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46002.697925810186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46002.697925810186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46002.697925810186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46002.697925810186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46002.697925810186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46002.697925810186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46002.697925810186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46002.697925810186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46002.697925810186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46002.697925810186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46002.697925810186</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E4" sqref="E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299.21720821758936</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3.9037822916652658</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4</v>
      </c>
      <c r="D4" s="87" t="s">
        <v>35442</v>
      </c>
      <c r="E4" s="90" t="s">
        <v>39106</v>
      </c>
      <c r="F4" s="91"/>
      <c r="G4" s="92">
        <f t="shared" ref="G4:G18" ca="1" si="1">IFERROR(NOW()-F4,"")</f>
        <v>46002.697925810186</v>
      </c>
      <c r="H4" s="91">
        <v>46002.443483796298</v>
      </c>
      <c r="I4" s="106" t="str">
        <f>IFERROR(VLOOKUP(D4,DB!A:F,6,0),"")</f>
        <v>SCECO</v>
      </c>
      <c r="J4" s="106" t="str">
        <f>IFERROR(VLOOKUP(D4,DB!A:G,7,0),"")</f>
        <v>Vandalized</v>
      </c>
      <c r="K4" s="93" t="s">
        <v>39126</v>
      </c>
      <c r="L4" s="87" t="str">
        <f>IFERROR(VLOOKUP(D4,DB!A:I,9,0),"")</f>
        <v>Latis</v>
      </c>
    </row>
    <row r="5" spans="1:16" ht="15" customHeight="1">
      <c r="A5" s="106" t="s">
        <v>39125</v>
      </c>
      <c r="B5" s="106" t="str">
        <f>IFERROR(VLOOKUP(D5,DB!A:K,11,0),"")</f>
        <v>R4</v>
      </c>
      <c r="C5" s="89">
        <v>2</v>
      </c>
      <c r="D5" s="87" t="s">
        <v>36935</v>
      </c>
      <c r="E5" s="90" t="s">
        <v>39106</v>
      </c>
      <c r="F5" s="91"/>
      <c r="G5" s="92">
        <f t="shared" ca="1" si="1"/>
        <v>46002.697925810186</v>
      </c>
      <c r="H5" s="91">
        <v>46002.450740740744</v>
      </c>
      <c r="I5" s="106" t="str">
        <f>IFERROR(VLOOKUP(D5,DB!A:F,6,0),"")</f>
        <v>SCECO</v>
      </c>
      <c r="J5" s="106" t="str">
        <f>IFERROR(VLOOKUP(D5,DB!A:G,7,0),"")</f>
        <v>Dead</v>
      </c>
      <c r="K5" s="93" t="s">
        <v>39127</v>
      </c>
      <c r="L5" s="87" t="str">
        <f>IFERROR(VLOOKUP(D5,DB!A:I,9,0),"")</f>
        <v>Latis</v>
      </c>
    </row>
    <row r="6" spans="1:16" ht="15" customHeight="1">
      <c r="A6" s="106" t="s">
        <v>39128</v>
      </c>
      <c r="B6" s="106" t="str">
        <f>IFERROR(VLOOKUP(D6,DB!A:K,11,0),"")</f>
        <v>R4</v>
      </c>
      <c r="C6" s="89">
        <v>2</v>
      </c>
      <c r="D6" s="87" t="s">
        <v>37154</v>
      </c>
      <c r="E6" s="90" t="s">
        <v>39106</v>
      </c>
      <c r="F6" s="91">
        <v>46002.563530092593</v>
      </c>
      <c r="G6" s="92">
        <f t="shared" ca="1" si="1"/>
        <v>0.13439571759226965</v>
      </c>
      <c r="H6" s="91">
        <v>46002.554386574076</v>
      </c>
      <c r="I6" s="106" t="str">
        <f>IFERROR(VLOOKUP(D6,DB!A:F,6,0),"")</f>
        <v>SCECO</v>
      </c>
      <c r="J6" s="106" t="str">
        <f>IFERROR(VLOOKUP(D6,DB!A:G,7,0),"")</f>
        <v>In progress</v>
      </c>
      <c r="K6" s="93" t="s">
        <v>39127</v>
      </c>
      <c r="L6" s="87" t="str">
        <f>IFERROR(VLOOKUP(D6,DB!A:I,9,0),"")</f>
        <v>Latis</v>
      </c>
    </row>
    <row r="7" spans="1:16" ht="15" customHeight="1">
      <c r="A7" s="106" t="s">
        <v>39129</v>
      </c>
      <c r="B7" s="106" t="str">
        <f>IFERROR(VLOOKUP(D7,DB!A:K,11,0),"")</f>
        <v>R4</v>
      </c>
      <c r="C7" s="89">
        <v>1</v>
      </c>
      <c r="D7" s="87" t="s">
        <v>36844</v>
      </c>
      <c r="E7" s="90" t="s">
        <v>39106</v>
      </c>
      <c r="F7" s="91">
        <v>46002.590150462966</v>
      </c>
      <c r="G7" s="92">
        <f t="shared" ca="1" si="1"/>
        <v>0.10777534722001292</v>
      </c>
      <c r="H7" s="91">
        <v>46002.584490740737</v>
      </c>
      <c r="I7" s="106" t="str">
        <f>IFERROR(VLOOKUP(D7,DB!A:F,6,0),"")</f>
        <v>SCECO</v>
      </c>
      <c r="J7" s="106" t="str">
        <f>IFERROR(VLOOKUP(D7,DB!A:G,7,0),"")</f>
        <v>In progress</v>
      </c>
      <c r="K7" s="93" t="s">
        <v>39130</v>
      </c>
      <c r="L7" s="87" t="str">
        <f>IFERROR(VLOOKUP(D7,DB!A:I,9,0),"")</f>
        <v>Latis</v>
      </c>
    </row>
    <row r="8" spans="1:16" ht="15" customHeight="1">
      <c r="A8" s="106"/>
      <c r="B8" s="106" t="str">
        <f>IFERROR(VLOOKUP(D8,DB!A:K,11,0),"")</f>
        <v/>
      </c>
      <c r="C8" s="89"/>
      <c r="D8" s="87"/>
      <c r="E8" s="90"/>
      <c r="F8" s="91"/>
      <c r="G8" s="92">
        <f t="shared" ca="1" si="1"/>
        <v>46002.697925810186</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46002.697925810186</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46002.697925810186</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46002.697925810186</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46002.697925810186</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46002.697925810186</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46002.697925810186</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46002.697925810186</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1"/>
        <v>46002.697925810186</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1"/>
        <v>46002.697925810186</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1"/>
        <v>46002.697925810186</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46002.697925578701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46002.697925578701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46002.697925578701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46002.697925578701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46002.697925578701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46002.697925578701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46002.697925578701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46002.697925578701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46002.697925578701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46002.697925578701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46002.697925578701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46002.697925578701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46002.697925578701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46002.697925578701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46002.697925578701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46002.697925578701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46002.697925578701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46002.697925578701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46002.697925578701</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46002.697925578701</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46002.697925578701</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46002.697925578701</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46002.697925578701</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46002.697925578701</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46002.697925578701</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46002.697925578701</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46002.697925578701</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46002.697925578701</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46002.697925578701</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46002.697925578701</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46002.697925578701</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46002.697925578701</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46002.697925578701</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46002.697925578701</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46002.697925578701</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46002.697925578701</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46002.697925578701</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46002.697925578701</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46002.697925578701</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46002.697925578701</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46002.697925578701</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46002.697925578701</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ca="1">IFERROR(NOW()-F61,"")</f>
        <v>46002.697925578701</v>
      </c>
      <c r="H61" s="91"/>
      <c r="I61" s="106" t="str">
        <f>IFERROR(VLOOKUP(D61,DB!A:F,6,0),"")</f>
        <v/>
      </c>
      <c r="J61" s="106" t="str">
        <f>IFERROR(VLOOKUP(D61,DB!A:G,7,0),"")</f>
        <v/>
      </c>
      <c r="K61" s="93"/>
      <c r="L61" s="87" t="str">
        <f>IFERROR(VLOOKUP(D61,DB!A:I,9,0),"")</f>
        <v/>
      </c>
    </row>
    <row r="62" spans="1:12" ht="15" customHeight="1">
      <c r="A62" s="106"/>
      <c r="B62" s="106" t="str">
        <f>IFERROR(VLOOKUP(D62,DB!A:K,11,0),"")</f>
        <v/>
      </c>
      <c r="C62" s="89"/>
      <c r="D62" s="87"/>
      <c r="E62" s="90"/>
      <c r="F62" s="91"/>
      <c r="G62" s="92">
        <f ca="1">IFERROR(NOW()-F62,"")</f>
        <v>46002.697925578701</v>
      </c>
      <c r="H62" s="91"/>
      <c r="I62" s="106" t="str">
        <f>IFERROR(VLOOKUP(D62,DB!A:F,6,0),"")</f>
        <v/>
      </c>
      <c r="J62" s="106" t="str">
        <f>IFERROR(VLOOKUP(D62,DB!A:G,7,0),"")</f>
        <v/>
      </c>
      <c r="K62" s="93"/>
      <c r="L62" s="87" t="str">
        <f>IFERROR(VLOOKUP(D62,DB!A:I,9,0),"")</f>
        <v/>
      </c>
    </row>
    <row r="63" spans="1:12" ht="15" customHeight="1">
      <c r="A63" s="106"/>
      <c r="B63" s="106" t="str">
        <f>IFERROR(VLOOKUP(D63,DB!A:K,11,0),"")</f>
        <v/>
      </c>
      <c r="C63" s="89"/>
      <c r="D63" s="87"/>
      <c r="E63" s="90"/>
      <c r="F63" s="91"/>
      <c r="G63" s="92">
        <f ca="1">IFERROR(NOW()-F63,"")</f>
        <v>46002.697925578701</v>
      </c>
      <c r="H63" s="91"/>
      <c r="I63" s="106" t="str">
        <f>IFERROR(VLOOKUP(D63,DB!A:F,6,0),"")</f>
        <v/>
      </c>
      <c r="J63" s="106" t="str">
        <f>IFERROR(VLOOKUP(D63,DB!A:G,7,0),"")</f>
        <v/>
      </c>
      <c r="K63" s="93"/>
      <c r="L63" s="87" t="str">
        <f>IFERROR(VLOOKUP(D63,DB!A:I,9,0),"")</f>
        <v/>
      </c>
    </row>
    <row r="64" spans="1:12" ht="15" customHeight="1">
      <c r="A64" s="106"/>
      <c r="B64" s="106" t="str">
        <f>IFERROR(VLOOKUP(D64,DB!A:K,11,0),"")</f>
        <v/>
      </c>
      <c r="C64" s="89"/>
      <c r="D64" s="87"/>
      <c r="E64" s="90"/>
      <c r="F64" s="91"/>
      <c r="G64" s="92">
        <f ca="1">IFERROR(NOW()-F64,"")</f>
        <v>46002.697925578701</v>
      </c>
      <c r="H64" s="91"/>
      <c r="I64" s="106" t="str">
        <f>IFERROR(VLOOKUP(D64,DB!A:F,6,0),"")</f>
        <v/>
      </c>
      <c r="J64" s="106" t="str">
        <f>IFERROR(VLOOKUP(D64,DB!A:G,7,0),"")</f>
        <v/>
      </c>
      <c r="K64" s="93"/>
      <c r="L64" s="8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7"/>
  <sheetViews>
    <sheetView tabSelected="1" workbookViewId="0">
      <selection activeCell="D18" sqref="D18"/>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110.86586562499724</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76.509048495368916</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54.036814699073147</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21.324627199071983</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5.590437384256802</v>
      </c>
      <c r="H6" s="38">
        <v>45997.093599537038</v>
      </c>
      <c r="I6" s="37" t="str">
        <f>IFERROR(VLOOKUP(D6,[1]DB!A:F,6,0),"")</f>
        <v>SCECO</v>
      </c>
      <c r="J6" s="37" t="str">
        <f>IFERROR(VLOOKUP(D6,[1]DB!A:G,7,0),"")</f>
        <v>In progress</v>
      </c>
      <c r="K6" s="37" t="s">
        <v>39141</v>
      </c>
      <c r="L6" s="37" t="str">
        <f>IFERROR(VLOOKUP(D6,[1]DB!A:I,9,0),"")</f>
        <v>Latis</v>
      </c>
      <c r="M6" s="37"/>
    </row>
    <row r="7" spans="1:13">
      <c r="A7" s="37" t="s">
        <v>39142</v>
      </c>
      <c r="B7" s="37" t="str">
        <f>IFERROR(VLOOKUP(D7,[1]DB!A:K,11,0),"")</f>
        <v>R5</v>
      </c>
      <c r="C7" s="37">
        <v>1</v>
      </c>
      <c r="D7" s="37" t="s">
        <v>33475</v>
      </c>
      <c r="E7" s="37" t="s">
        <v>39106</v>
      </c>
      <c r="F7" s="38">
        <v>46002.119513888887</v>
      </c>
      <c r="G7" s="129">
        <f ca="1">IFERROR(NOW()-F7,"")</f>
        <v>0.5784119212985388</v>
      </c>
      <c r="H7" s="38">
        <v>46002.086875000001</v>
      </c>
      <c r="I7" s="37" t="str">
        <f>IFERROR(VLOOKUP(D7,[1]DB!A:F,6,0),"")</f>
        <v>SCECO</v>
      </c>
      <c r="J7" s="37" t="str">
        <f>IFERROR(VLOOKUP(D7,[1]DB!A:G,7,0),"")</f>
        <v>Good</v>
      </c>
      <c r="K7" s="99" t="s">
        <v>39143</v>
      </c>
      <c r="L7" s="37" t="str">
        <f>IFERROR(VLOOKUP(D7,[1]DB!A:I,9,0),"")</f>
        <v>Latis</v>
      </c>
      <c r="M7" s="37"/>
    </row>
    <row r="8" spans="1:13">
      <c r="A8" s="151"/>
      <c r="B8" s="151" t="str">
        <f>IFERROR(VLOOKUP(D8,[1]DB!A:K,11,0),"")</f>
        <v/>
      </c>
      <c r="C8" s="151"/>
      <c r="D8"/>
      <c r="E8" s="151"/>
      <c r="F8" s="152"/>
      <c r="G8" s="153">
        <f t="shared" ref="G8:G70" ca="1" si="3">IFERROR(NOW()-F8,"")</f>
        <v>46002.697925578701</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46002.697925578701</v>
      </c>
      <c r="H9" s="152"/>
      <c r="I9" s="151" t="str">
        <f>IFERROR(VLOOKUP(D9,[1]DB!A:F,6,0),"")</f>
        <v/>
      </c>
      <c r="J9" s="151" t="str">
        <f>IFERROR(VLOOKUP(D9,[1]DB!A:G,7,0),"")</f>
        <v/>
      </c>
      <c r="K9" s="151"/>
      <c r="L9" s="151" t="str">
        <f>IFERROR(VLOOKUP(D9,[1]DB!A:I,9,0),"")</f>
        <v/>
      </c>
      <c r="M9" s="151"/>
    </row>
    <row r="10" spans="1:13">
      <c r="A10" s="151"/>
      <c r="B10" s="151" t="str">
        <f>IFERROR(VLOOKUP(D10,[1]DB!A:K,11,0),"")</f>
        <v>R5</v>
      </c>
      <c r="C10" s="151"/>
      <c r="D10" s="151" t="s">
        <v>35444</v>
      </c>
      <c r="E10" s="151"/>
      <c r="F10" s="152"/>
      <c r="G10" s="153">
        <f t="shared" ca="1" si="3"/>
        <v>46002.697925810186</v>
      </c>
      <c r="H10" s="152"/>
      <c r="I10" s="151" t="str">
        <f>IFERROR(VLOOKUP(D10,[1]DB!A:F,6,0),"")</f>
        <v>SCECO</v>
      </c>
      <c r="J10" s="151" t="str">
        <f>IFERROR(VLOOKUP(D10,[1]DB!A:G,7,0),"")</f>
        <v>Good</v>
      </c>
      <c r="K10" s="151"/>
      <c r="L10" s="151" t="str">
        <f>IFERROR(VLOOKUP(D10,[1]DB!A:I,9,0),"")</f>
        <v>Latis</v>
      </c>
      <c r="M10" s="151"/>
    </row>
    <row r="11" spans="1:13">
      <c r="A11" s="151"/>
      <c r="B11" s="151" t="str">
        <f>IFERROR(VLOOKUP(D11,[1]DB!A:K,11,0),"")</f>
        <v/>
      </c>
      <c r="C11" s="151"/>
      <c r="D11" s="151"/>
      <c r="E11" s="151"/>
      <c r="F11" s="152"/>
      <c r="G11" s="153">
        <f t="shared" ca="1" si="3"/>
        <v>46002.697925810186</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46002.697925810186</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46002.697925810186</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46002.697925810186</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46002.697925810186</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46002.697925810186</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46002.697925810186</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46002.697925810186</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46002.697925810186</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46002.697925810186</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46002.697925810186</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46002.697925810186</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46002.697925810186</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46002.697925810186</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46002.697925810186</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46002.697925810186</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46002.697925810186</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46002.697925810186</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46002.697925810186</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46002.697925810186</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46002.697925810186</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46002.697925810186</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46002.697925810186</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46002.697925810186</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46002.697925810186</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46002.697925810186</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46002.697925810186</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46002.697925810186</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46002.697925810186</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46002.697925810186</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46002.697925810186</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46002.697925810186</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46002.697925810186</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46002.697925810186</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46002.697925810186</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46002.697925810186</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46002.697925810186</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46002.697925810186</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46002.697925810186</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46002.697925810186</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46002.697925810186</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46002.697925810186</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46002.697925810186</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46002.697925810186</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46002.697925810186</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46002.697925810186</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46002.697925810186</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46002.697925810186</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46002.697925810186</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46002.697925810186</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46002.697925810186</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46002.697925810186</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46002.697925810186</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46002.697925810186</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46002.697925810186</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46002.697925810186</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46002.697925810186</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46002.697925810186</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46002.697925810186</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3"/>
        <v>46002.697925810186</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ref="G71:G77" ca="1" si="4">IFERROR(NOW()-F71,"")</f>
        <v>46002.697925810186</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46002.697925810186</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46002.697925810186</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4"/>
        <v>46002.697925810186</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4"/>
        <v>46002.697925810186</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4"/>
        <v>46002.697925810186</v>
      </c>
      <c r="H76" s="152"/>
      <c r="I76" s="151" t="str">
        <f>IFERROR(VLOOKUP(D76,[1]DB!A:F,6,0),"")</f>
        <v/>
      </c>
      <c r="J76" s="151" t="str">
        <f>IFERROR(VLOOKUP(D76,[1]DB!A:G,7,0),"")</f>
        <v/>
      </c>
      <c r="K76" s="151"/>
      <c r="L76" s="151" t="str">
        <f>IFERROR(VLOOKUP(D76,[1]DB!A:I,9,0),"")</f>
        <v/>
      </c>
      <c r="M76" s="151"/>
    </row>
    <row r="77" spans="1:13">
      <c r="A77" s="151"/>
      <c r="B77" s="151" t="str">
        <f>IFERROR(VLOOKUP(D77,[1]DB!A:K,11,0),"")</f>
        <v/>
      </c>
      <c r="C77" s="151"/>
      <c r="D77" s="151"/>
      <c r="E77" s="151"/>
      <c r="F77" s="152"/>
      <c r="G77" s="153">
        <f t="shared" ca="1" si="4"/>
        <v>46002.697925810186</v>
      </c>
      <c r="H77" s="152"/>
      <c r="I77" s="151" t="str">
        <f>IFERROR(VLOOKUP(D77,[1]DB!A:F,6,0),"")</f>
        <v/>
      </c>
      <c r="J77" s="151" t="str">
        <f>IFERROR(VLOOKUP(D77,[1]DB!A:G,7,0),"")</f>
        <v/>
      </c>
      <c r="K77" s="151"/>
      <c r="L77" s="151" t="str">
        <f>IFERROR(VLOOKUP(D77,[1]DB!A:I,9,0),"")</f>
        <v/>
      </c>
      <c r="M77" s="151"/>
    </row>
  </sheetData>
  <dataValidations count="2">
    <dataValidation allowBlank="1" showInputMessage="1" showErrorMessage="1" sqref="E1" xr:uid="{920C6338-E771-4DAE-8C89-92A9093EA4DE}"/>
    <dataValidation type="list" allowBlank="1" showInputMessage="1" showErrorMessage="1" sqref="E2:E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1" ca="1" si="0">IFERROR(NOW()-F2,"-")</f>
        <v>46002.697925810186</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46002.697925810186</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46002.697925810186</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46002.697925810186</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46002.697925810186</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46002.697925810186</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46002.697925810186</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46002.697925810186</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46002.697925810186</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46002.697925810186</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46002.697925810186</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46002.697925810186</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46002.697925810186</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46002.697925810186</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46002.697925810186</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46002.697925810186</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46002.697925810186</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46002.697925810186</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46002.697925810186</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46002.697925810186</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46002.697925810186</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46002.697925810186</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46002.697925810186</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46002.697925810186</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46002.697925810186</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46002.697925810186</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46002.697925810186</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46002.697925810186</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46002.697925810186</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46002.697925810186</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46002.697925810186</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46002.697925810186</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46002.697925810186</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46002.697925810186</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46002.697925810186</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46002.697925810186</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46002.697925810186</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46002.697925810186</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46002.697925810186</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46002.697925810186</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46002.697925810186</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46002.697925810186</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46002.697925810186</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46002.697925810186</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46002.697925810186</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46002.697925810186</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46002.697925810186</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46002.697925810186</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46002.697925810186</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46002.697925810186</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46002.697925810186</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46002.697925810186</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46002.697925810186</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46002.697925810186</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46002.697925810186</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46002.697925810186</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46002.697925810186</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46002.697925810186</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46002.697925810186</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46002.697925810186</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46002.697925810186</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46002.697925810186</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46002.697925810186</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46002.697925810186</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46002.697925810186</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46002.697925810186</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46002.697925810186</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46002.697925810186</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46002.697925810186</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46002.697925810186</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46002.697925810186</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46002.697925810186</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46002.697925810186</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46002.697925810186</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46002.697925810186</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46002.697925810186</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46002.697925810186</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46002.697925810186</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46002.697925810186</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46002.697925810186</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46002.697925810186</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46002.697925810186</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46002.697925810186</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46002.697925810186</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46002.697925810186</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46002.697925810186</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46002.697925810186</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46002.697925810186</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46002.697925810186</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46002.697925810186</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46002.697925810186</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46002.697925810186</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46002.697925810186</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46002.697925810186</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46002.697925810186</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46002.697925810186</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46002.697925810186</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46002.697925810186</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46002.697925810186</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46002.697925810186</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46002.697925810186</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46002.697925810186</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46002.697925810186</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46002.697925810186</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46002.697925810186</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46002.697925810186</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46002.697925810186</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46002.697925810186</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46002.697925810186</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46002.697925810186</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46002.697925810186</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46002.697925810186</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46002.697925810186</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46002.697925810186</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46002.697925810186</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46002.697925810186</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46002.697925810186</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46002.697925810186</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46002.697925810186</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46002.697925810186</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46002.697925810186</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46002.697925810186</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46002.697925810186</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46002.697925810186</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46002.697925810186</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46002.697925810186</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46002.697925810186</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46002.697925810186</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46002.697925810186</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46002.697925810186</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46002.697925810186</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46002.697925810186</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46002.697925810186</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46002.697925810186</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46002.697925810186</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46002.697925810186</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46002.697925810186</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46002.697925810186</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46002.697925810186</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46002.697925810186</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46002.697925810186</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46002.697925810186</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46002.697925810186</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46002.697925810186</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46002.697925810186</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46002.697925810186</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46002.697925810186</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46002.697925810186</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46002.697925810186</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46002.697925810186</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46002.697925810186</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46002.697925810186</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46002.697925810186</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46002.697925810186</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46002.697925810186</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46002.697925810186</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46002.697925810186</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46002.697925810186</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46002.697925810186</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46002.697925810186</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46002.697925810186</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46002.697925810186</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46002.697925810186</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46002.697925810186</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46002.697925810186</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46002.697925810186</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46002.697925810186</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46002.697925810186</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46002.697925810186</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46002.697925810186</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46002.697925810186</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46002.697925810186</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46002.697925810186</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46002.697925810186</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46002.697925810186</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46002.697925810186</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46002.697925810186</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46002.697925810186</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46002.697925810186</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46002.697925810186</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46002.697925810186</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46002.697925810186</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46002.697925810186</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46002.697925810186</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46002.697925810186</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46002.697925810186</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46002.697925810186</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46002.697925810186</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46002.697925810186</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46002.697925810186</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46002.697925810186</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46002.697925810186</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46002.697925810186</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46002.697925810186</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46002.697925810186</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46002.697925810186</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46002.697925810186</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46002.697925810186</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46002.697925810186</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46002.697925810186</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46002.697925810186</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46002.697925810186</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46002.697925810186</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46002.697925810186</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46002.697925810186</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46002.697925810186</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46002.697925810186</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46002.697925810186</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46002.697925810186</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46002.697925810186</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46002.697925810186</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46002.697925810186</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46002.697925810186</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46002.697925810186</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46002.697925810186</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46002.697925810186</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46002.697925810186</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46002.697925810186</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46002.697925810186</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46002.697925810186</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46002.697925810186</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46002.697925810186</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46002.697925810186</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46002.697925810186</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46002.697925810186</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46002.697925810186</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46002.697925810186</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46002.697925810186</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46002.697925810186</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46002.697925810186</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46002.697925810186</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46002.697925810186</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46002.697925810186</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46002.697925810186</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46002.697925810186</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46002.697925810186</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46002.697925810186</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46002.697925810186</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46002.697925810186</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46002.697925810186</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46002.697925810186</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46002.697925810186</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46002.697925810186</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46002.697925810186</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46002.697925810186</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46002.697925810186</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46002.697925810186</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46002.697925810186</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46002.697925810186</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46002.697925810186</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46002.697925810186</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46002.697925810186</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46002.697925810186</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46002.697925810186</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46002.697925810186</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46002.697925810186</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46002.697925810186</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46002.697925810186</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46002.697925810186</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46002.697925810186</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46002.697925810186</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46002.697925810186</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46002.697925810186</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46002.697925810186</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46002.697925810186</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46002.697925810186</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46002.697925810186</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46002.697925810186</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46002.697925810186</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46002.697925810186</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46002.697925810186</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46002.697925810186</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46002.697925810186</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46002.697925810186</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46002.697925810186</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46002.697925810186</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46002.697925810186</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46002.697925810186</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46002.697925810186</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46002.697925810186</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46002.697925810186</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46002.697925810186</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46002.697925810186</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46002.697925810186</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46002.697925810186</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46002.697925810186</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46002.697925810186</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46002.697925810186</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46002.697925810186</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46002.697925810186</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46002.697925810186</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46002.697925810186</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46002.697925810186</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46002.697925810186</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46002.697925810186</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46002.697925810186</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46002.697925810186</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46002.697925810186</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46002.697925810186</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46002.697925810186</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46002.697925810186</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46002.697925810186</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46002.697925810186</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46002.697925810186</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46002.697925810186</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46002.697925810186</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46002.697925810186</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46002.697925810186</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46002.697925810186</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46002.697925810186</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46002.697925810186</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46002.697925810186</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46002.697925810186</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46002.697925810186</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46002.697925810186</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46002.697925810186</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46002.697925810186</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46002.697925810186</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46002.697925810186</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46002.697925810186</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46002.697925810186</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46002.697925810186</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46002.697925810186</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46002.697925810186</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46002.697925810186</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46002.697925810186</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46002.697925810186</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46002.697925810186</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46002.697925810186</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46002.697925810186</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46002.697925810186</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46002.697925810186</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46002.697925810186</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46002.697925810186</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46002.697925810186</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46002.697925810186</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46002.697925810186</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46002.697925810186</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46002.697925810186</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46002.697925810186</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46002.697925810186</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46002.697925810186</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46002.697925810186</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46002.697925810186</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46002.697925810186</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46002.697925810186</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46002.697925810186</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46002.697925810186</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46002.697925810186</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46002.697925810186</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46002.697925810186</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46002.697925810186</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2025-12-11T13:45:02Z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